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TABLE 25" sheetId="1" r:id="rId1"/>
  </sheets>
  <externalReferences>
    <externalReference r:id="rId4"/>
  </externalReferences>
  <definedNames>
    <definedName name="_AY91">#REF!</definedName>
    <definedName name="_xlnm.Print_Area" localSheetId="0">'TABLE 25'!$A$1:$AB$81</definedName>
  </definedNames>
  <calcPr fullCalcOnLoad="1"/>
</workbook>
</file>

<file path=xl/comments1.xml><?xml version="1.0" encoding="utf-8"?>
<comments xmlns="http://schemas.openxmlformats.org/spreadsheetml/2006/main">
  <authors>
    <author>Kristyna Cloherty</author>
    <author>Dianne Cleary</author>
    <author>Jennifer</author>
    <author>Kristin Monahan Silver</author>
  </authors>
  <commentList>
    <comment ref="H31" authorId="0">
      <text>
        <r>
          <rPr>
            <b/>
            <sz val="8"/>
            <rFont val="Tahoma"/>
            <family val="2"/>
          </rPr>
          <t>Kristyna Cloherty:</t>
        </r>
        <r>
          <rPr>
            <sz val="8"/>
            <rFont val="Tahoma"/>
            <family val="2"/>
          </rPr>
          <t xml:space="preserve">
+1 per Diann
</t>
        </r>
      </text>
    </comment>
    <comment ref="N5" authorId="1">
      <text>
        <r>
          <rPr>
            <b/>
            <sz val="8"/>
            <rFont val="Tahoma"/>
            <family val="2"/>
          </rPr>
          <t>Dianne Cleary:</t>
        </r>
        <r>
          <rPr>
            <sz val="8"/>
            <rFont val="Tahoma"/>
            <family val="2"/>
          </rPr>
          <t xml:space="preserve">
added 1 to match Jim's figures he also added Academic Affairs to CLA 
file name: F'07 Final Enroll. Counts by College</t>
        </r>
      </text>
    </comment>
    <comment ref="L77" authorId="2">
      <text>
        <r>
          <rPr>
            <b/>
            <sz val="8"/>
            <rFont val="Tahoma"/>
            <family val="2"/>
          </rPr>
          <t>Jennifer:</t>
        </r>
        <r>
          <rPr>
            <sz val="8"/>
            <rFont val="Tahoma"/>
            <family val="2"/>
          </rPr>
          <t xml:space="preserve">
add in espe when annie separates out
</t>
        </r>
      </text>
    </comment>
    <comment ref="N77" authorId="2">
      <text>
        <r>
          <rPr>
            <b/>
            <sz val="8"/>
            <rFont val="Tahoma"/>
            <family val="2"/>
          </rPr>
          <t>Jennifer:</t>
        </r>
        <r>
          <rPr>
            <sz val="8"/>
            <rFont val="Tahoma"/>
            <family val="2"/>
          </rPr>
          <t xml:space="preserve">
add in espe when annie sparates out</t>
        </r>
      </text>
    </comment>
    <comment ref="M5" authorId="1">
      <text>
        <r>
          <rPr>
            <b/>
            <sz val="8"/>
            <rFont val="Tahoma"/>
            <family val="2"/>
          </rPr>
          <t>Dianne Cleary:</t>
        </r>
        <r>
          <rPr>
            <sz val="8"/>
            <rFont val="Tahoma"/>
            <family val="2"/>
          </rPr>
          <t xml:space="preserve">
added 1 to match Jim's figures he also added Academic Affairs to CLA 
file name: F'07 Final Enroll. Counts by College</t>
        </r>
      </text>
    </comment>
    <comment ref="M77" authorId="2">
      <text>
        <r>
          <rPr>
            <b/>
            <sz val="8"/>
            <rFont val="Tahoma"/>
            <family val="2"/>
          </rPr>
          <t>Jennifer:</t>
        </r>
        <r>
          <rPr>
            <sz val="8"/>
            <rFont val="Tahoma"/>
            <family val="2"/>
          </rPr>
          <t xml:space="preserve">
add in espe when annie sparates out</t>
        </r>
      </text>
    </comment>
    <comment ref="Q31" authorId="3">
      <text>
        <r>
          <rPr>
            <b/>
            <sz val="8"/>
            <rFont val="Tahoma"/>
            <family val="2"/>
          </rPr>
          <t>Kristin Monahan Silver:</t>
        </r>
        <r>
          <rPr>
            <sz val="8"/>
            <rFont val="Tahoma"/>
            <family val="2"/>
          </rPr>
          <t xml:space="preserve">
This is the same situation as above except our output is 136</t>
        </r>
      </text>
    </comment>
  </commentList>
</comments>
</file>

<file path=xl/sharedStrings.xml><?xml version="1.0" encoding="utf-8"?>
<sst xmlns="http://schemas.openxmlformats.org/spreadsheetml/2006/main" count="104" uniqueCount="48">
  <si>
    <t>1996</t>
  </si>
  <si>
    <t>1997</t>
  </si>
  <si>
    <t>1998</t>
  </si>
  <si>
    <t>2001</t>
  </si>
  <si>
    <t>Undergraduate Courses</t>
  </si>
  <si>
    <t>Graduate Courses</t>
  </si>
  <si>
    <t>Total</t>
  </si>
  <si>
    <t>Percent Undergraduate</t>
  </si>
  <si>
    <t>TOTAL</t>
  </si>
  <si>
    <t>Undergraduate IFTE</t>
  </si>
  <si>
    <t>Graduate IFTE</t>
  </si>
  <si>
    <t>Total Instructional FTE</t>
  </si>
  <si>
    <t>**Currently working on separating out ESPE IFTE from CNHS</t>
  </si>
  <si>
    <t>**</t>
  </si>
  <si>
    <t xml:space="preserve">Total </t>
  </si>
  <si>
    <t>ACADEMIC AFFAIRS/PROVOST OFFICE</t>
  </si>
  <si>
    <t xml:space="preserve">Note: Totals may appear inaccurate due to rounding. </t>
  </si>
  <si>
    <t xml:space="preserve">HONORS COLLEGE </t>
  </si>
  <si>
    <t>N/A</t>
  </si>
  <si>
    <t>SCHOOL FOR THE ENVIRONMENT</t>
  </si>
  <si>
    <t>COLLEGE OF LIBERAL ARTS</t>
  </si>
  <si>
    <t>COLLEGE OF SCIENCE &amp; MATHEMATICS</t>
  </si>
  <si>
    <t>COLLEGE OF MANAGEMENT</t>
  </si>
  <si>
    <t>COLLEGE OF NURSING &amp; HEALTH SCIENCES</t>
  </si>
  <si>
    <t>COLLEGE OF PUBLIC &amp; COMMUNITY SERVICE</t>
  </si>
  <si>
    <t>COLLEGE OF EDUCATION &amp; HUMAN DEVELOPMENT</t>
  </si>
  <si>
    <t>McCORMACK GRADUATE SCHOOL OF POLICY AND GLOBAL STUDIES</t>
  </si>
  <si>
    <t xml:space="preserve">SCHOOL FOR GLOBAL INCLUSION &amp; SOCIAL DEVELOPMENT </t>
  </si>
  <si>
    <t>COLLEGE OF ADVANCING &amp; PROFESSIONAL STUDIES</t>
  </si>
  <si>
    <t xml:space="preserve"> -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</si>
  <si>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</si>
  <si>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</si>
  <si>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</si>
  <si>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</si>
  <si>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</si>
  <si>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</si>
  <si>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</si>
  <si>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</si>
  <si>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</si>
  <si>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</si>
  <si>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</si>
  <si>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</si>
  <si>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Included in other Colleges</t>
  </si>
  <si>
    <t xml:space="preserve">Included in other Colleges </t>
  </si>
  <si>
    <t>2021</t>
  </si>
  <si>
    <t>-</t>
  </si>
  <si>
    <t>2022</t>
  </si>
  <si>
    <t>Instructional FTE by College - Fall 2013- 2022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</si>
</sst>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m\ d\,\ yyyy"/>
    <numFmt numFmtId="167" formatCode="0.0"/>
    <numFmt numFmtId="168" formatCode="0.000"/>
    <numFmt numFmtId="169" formatCode="0.00;[Red]0.00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;;;"/>
    <numFmt numFmtId="180" formatCode="[&lt;36526]dd\-mmm\-yy;dd\-mmm\-yyyy"/>
    <numFmt numFmtId="181" formatCode="0.0000%"/>
    <numFmt numFmtId="182" formatCode="0.0000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0000"/>
    <numFmt numFmtId="189" formatCode="[$-409]dddd\,\ mmmm\ dd\,\ yyyy"/>
    <numFmt numFmtId="190" formatCode="[$-409]h:mm:ss\ AM/PM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1" borderId="5" applyNumberFormat="0" applyFont="0" applyAlignment="0" applyProtection="0"/>
    <xf numFmtId="0" fontId="41" fillId="26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63" applyFont="1" applyAlignment="1">
      <alignment/>
    </xf>
    <xf numFmtId="0" fontId="6" fillId="0" borderId="0" xfId="62" applyFont="1">
      <alignment/>
      <protection/>
    </xf>
    <xf numFmtId="0" fontId="6" fillId="0" borderId="0" xfId="62" applyFont="1" applyFill="1">
      <alignment/>
      <protection/>
    </xf>
    <xf numFmtId="0" fontId="6" fillId="0" borderId="0" xfId="62" applyFont="1" applyBorder="1">
      <alignment/>
      <protection/>
    </xf>
    <xf numFmtId="0" fontId="23" fillId="0" borderId="8" xfId="62" applyFont="1" applyFill="1" applyBorder="1">
      <alignment/>
      <protection/>
    </xf>
    <xf numFmtId="3" fontId="23" fillId="0" borderId="8" xfId="63" applyNumberFormat="1" applyFont="1" applyFill="1" applyBorder="1" applyAlignment="1">
      <alignment horizontal="right"/>
    </xf>
    <xf numFmtId="0" fontId="23" fillId="0" borderId="0" xfId="62" applyFont="1" applyFill="1" applyBorder="1">
      <alignment/>
      <protection/>
    </xf>
    <xf numFmtId="0" fontId="23" fillId="0" borderId="0" xfId="63" applyFont="1" applyFill="1" applyBorder="1" applyAlignment="1">
      <alignment horizontal="right"/>
    </xf>
    <xf numFmtId="3" fontId="23" fillId="0" borderId="0" xfId="63" applyNumberFormat="1" applyFont="1" applyFill="1" applyBorder="1" applyAlignment="1">
      <alignment horizontal="right"/>
    </xf>
    <xf numFmtId="0" fontId="23" fillId="0" borderId="8" xfId="63" applyFont="1" applyFill="1" applyBorder="1" applyAlignment="1">
      <alignment horizontal="right"/>
    </xf>
    <xf numFmtId="0" fontId="23" fillId="0" borderId="0" xfId="62" applyFont="1" applyFill="1" applyBorder="1" applyAlignment="1">
      <alignment horizontal="center"/>
      <protection/>
    </xf>
    <xf numFmtId="165" fontId="23" fillId="0" borderId="0" xfId="66" applyNumberFormat="1" applyFont="1" applyFill="1" applyBorder="1" applyAlignment="1">
      <alignment horizontal="center"/>
    </xf>
    <xf numFmtId="0" fontId="24" fillId="0" borderId="0" xfId="63" applyFont="1" applyFill="1" applyBorder="1" applyAlignment="1" quotePrefix="1">
      <alignment horizontal="right"/>
    </xf>
    <xf numFmtId="0" fontId="24" fillId="0" borderId="0" xfId="63" applyFont="1" applyFill="1" applyBorder="1" applyAlignment="1" quotePrefix="1">
      <alignment horizontal="center"/>
    </xf>
    <xf numFmtId="0" fontId="23" fillId="0" borderId="8" xfId="62" applyFont="1" applyFill="1" applyBorder="1" applyAlignment="1">
      <alignment horizontal="center"/>
      <protection/>
    </xf>
    <xf numFmtId="0" fontId="25" fillId="0" borderId="0" xfId="62" applyFont="1" applyFill="1" applyBorder="1">
      <alignment/>
      <protection/>
    </xf>
    <xf numFmtId="0" fontId="25" fillId="0" borderId="0" xfId="63" applyFont="1" applyFill="1" applyBorder="1" applyAlignment="1">
      <alignment/>
    </xf>
    <xf numFmtId="3" fontId="23" fillId="0" borderId="0" xfId="63" applyNumberFormat="1" applyFont="1" applyFill="1" applyBorder="1" applyAlignment="1">
      <alignment horizontal="center"/>
    </xf>
    <xf numFmtId="3" fontId="25" fillId="0" borderId="0" xfId="63" applyNumberFormat="1" applyFont="1" applyFill="1" applyBorder="1" applyAlignment="1">
      <alignment horizontal="right"/>
    </xf>
    <xf numFmtId="3" fontId="25" fillId="0" borderId="0" xfId="63" applyNumberFormat="1" applyFont="1" applyFill="1" applyBorder="1" applyAlignment="1">
      <alignment horizontal="center"/>
    </xf>
    <xf numFmtId="165" fontId="23" fillId="0" borderId="0" xfId="63" applyNumberFormat="1" applyFont="1" applyFill="1" applyBorder="1" applyAlignment="1">
      <alignment horizontal="right"/>
    </xf>
    <xf numFmtId="165" fontId="23" fillId="0" borderId="0" xfId="63" applyNumberFormat="1" applyFont="1" applyFill="1" applyBorder="1" applyAlignment="1">
      <alignment horizontal="center"/>
    </xf>
    <xf numFmtId="0" fontId="26" fillId="0" borderId="0" xfId="62" applyFont="1" applyFill="1" applyBorder="1">
      <alignment/>
      <protection/>
    </xf>
    <xf numFmtId="0" fontId="26" fillId="0" borderId="0" xfId="62" applyFont="1" applyFill="1" applyBorder="1" applyAlignment="1">
      <alignment horizontal="center"/>
      <protection/>
    </xf>
    <xf numFmtId="0" fontId="27" fillId="0" borderId="0" xfId="62" applyFont="1" applyFill="1" applyBorder="1">
      <alignment/>
      <protection/>
    </xf>
    <xf numFmtId="0" fontId="25" fillId="0" borderId="0" xfId="63" applyFont="1" applyFill="1" applyBorder="1" applyAlignment="1">
      <alignment horizontal="center"/>
    </xf>
    <xf numFmtId="0" fontId="24" fillId="0" borderId="0" xfId="63" applyFont="1" applyFill="1" applyBorder="1" applyAlignment="1">
      <alignment horizontal="center"/>
    </xf>
    <xf numFmtId="0" fontId="24" fillId="0" borderId="0" xfId="0" applyFont="1" applyFill="1" applyBorder="1" applyAlignment="1" quotePrefix="1">
      <alignment vertical="top"/>
    </xf>
    <xf numFmtId="3" fontId="23" fillId="0" borderId="0" xfId="44" applyNumberFormat="1" applyFont="1" applyFill="1" applyBorder="1" applyAlignment="1">
      <alignment/>
    </xf>
    <xf numFmtId="3" fontId="23" fillId="0" borderId="0" xfId="62" applyNumberFormat="1" applyFont="1" applyFill="1" applyBorder="1">
      <alignment/>
      <protection/>
    </xf>
    <xf numFmtId="3" fontId="23" fillId="0" borderId="0" xfId="62" applyNumberFormat="1" applyFont="1" applyFill="1" applyBorder="1" applyAlignment="1">
      <alignment horizontal="center"/>
      <protection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63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1" fontId="25" fillId="0" borderId="0" xfId="63" applyNumberFormat="1" applyFont="1" applyFill="1" applyBorder="1" applyAlignment="1">
      <alignment horizontal="right"/>
    </xf>
    <xf numFmtId="1" fontId="25" fillId="0" borderId="0" xfId="63" applyNumberFormat="1" applyFont="1" applyFill="1" applyBorder="1" applyAlignment="1">
      <alignment horizontal="center"/>
    </xf>
    <xf numFmtId="0" fontId="23" fillId="0" borderId="0" xfId="62" applyFont="1" applyFill="1" applyBorder="1" applyAlignment="1">
      <alignment horizontal="right"/>
      <protection/>
    </xf>
    <xf numFmtId="3" fontId="23" fillId="0" borderId="0" xfId="42" applyNumberFormat="1" applyFont="1" applyFill="1" applyBorder="1" applyAlignment="1">
      <alignment horizontal="right"/>
    </xf>
    <xf numFmtId="3" fontId="25" fillId="0" borderId="0" xfId="42" applyNumberFormat="1" applyFont="1" applyFill="1" applyBorder="1" applyAlignment="1">
      <alignment horizontal="right"/>
    </xf>
    <xf numFmtId="3" fontId="25" fillId="0" borderId="0" xfId="42" applyNumberFormat="1" applyFont="1" applyFill="1" applyBorder="1" applyAlignment="1">
      <alignment horizontal="center"/>
    </xf>
    <xf numFmtId="0" fontId="25" fillId="0" borderId="0" xfId="63" applyFont="1" applyFill="1" applyBorder="1" applyAlignment="1">
      <alignment/>
    </xf>
    <xf numFmtId="0" fontId="25" fillId="0" borderId="0" xfId="63" applyFont="1" applyFill="1" applyBorder="1" applyAlignment="1">
      <alignment horizontal="right"/>
    </xf>
    <xf numFmtId="0" fontId="23" fillId="0" borderId="0" xfId="63" applyNumberFormat="1" applyFont="1" applyFill="1" applyBorder="1" applyAlignment="1">
      <alignment horizontal="center"/>
    </xf>
    <xf numFmtId="3" fontId="25" fillId="0" borderId="0" xfId="62" applyNumberFormat="1" applyFont="1" applyFill="1" applyBorder="1" applyAlignment="1">
      <alignment horizontal="center"/>
      <protection/>
    </xf>
    <xf numFmtId="9" fontId="23" fillId="0" borderId="0" xfId="66" applyFont="1" applyFill="1" applyBorder="1" applyAlignment="1">
      <alignment horizontal="center"/>
    </xf>
    <xf numFmtId="0" fontId="25" fillId="0" borderId="0" xfId="62" applyFont="1" applyFill="1" applyBorder="1" applyAlignment="1">
      <alignment horizontal="center"/>
      <protection/>
    </xf>
    <xf numFmtId="0" fontId="24" fillId="0" borderId="9" xfId="63" applyFont="1" applyFill="1" applyBorder="1" applyAlignment="1">
      <alignment/>
    </xf>
    <xf numFmtId="0" fontId="24" fillId="0" borderId="9" xfId="63" applyFont="1" applyFill="1" applyBorder="1" applyAlignment="1" quotePrefix="1">
      <alignment horizontal="right"/>
    </xf>
    <xf numFmtId="0" fontId="24" fillId="0" borderId="9" xfId="63" applyFont="1" applyFill="1" applyBorder="1" applyAlignment="1" quotePrefix="1">
      <alignment horizontal="center"/>
    </xf>
    <xf numFmtId="165" fontId="23" fillId="0" borderId="8" xfId="63" applyNumberFormat="1" applyFont="1" applyFill="1" applyBorder="1" applyAlignment="1">
      <alignment horizontal="right"/>
    </xf>
    <xf numFmtId="165" fontId="23" fillId="0" borderId="8" xfId="63" applyNumberFormat="1" applyFont="1" applyFill="1" applyBorder="1" applyAlignment="1">
      <alignment horizontal="center"/>
    </xf>
    <xf numFmtId="0" fontId="23" fillId="0" borderId="8" xfId="63" applyFont="1" applyFill="1" applyBorder="1" applyAlignment="1">
      <alignment/>
    </xf>
    <xf numFmtId="165" fontId="23" fillId="0" borderId="8" xfId="66" applyNumberFormat="1" applyFont="1" applyFill="1" applyBorder="1" applyAlignment="1">
      <alignment horizontal="center"/>
    </xf>
    <xf numFmtId="0" fontId="26" fillId="0" borderId="8" xfId="62" applyFont="1" applyFill="1" applyBorder="1">
      <alignment/>
      <protection/>
    </xf>
    <xf numFmtId="9" fontId="26" fillId="0" borderId="8" xfId="66" applyFont="1" applyFill="1" applyBorder="1" applyAlignment="1">
      <alignment horizontal="center"/>
    </xf>
    <xf numFmtId="9" fontId="23" fillId="0" borderId="8" xfId="66" applyFont="1" applyFill="1" applyBorder="1" applyAlignment="1">
      <alignment horizontal="center"/>
    </xf>
    <xf numFmtId="0" fontId="28" fillId="0" borderId="0" xfId="62" applyFont="1" applyFill="1" applyBorder="1">
      <alignment/>
      <protection/>
    </xf>
    <xf numFmtId="0" fontId="44" fillId="0" borderId="0" xfId="62" applyFont="1" applyFill="1" applyBorder="1">
      <alignment/>
      <protection/>
    </xf>
    <xf numFmtId="165" fontId="44" fillId="0" borderId="0" xfId="63" applyNumberFormat="1" applyFont="1" applyFill="1" applyBorder="1" applyAlignment="1">
      <alignment horizontal="right"/>
    </xf>
    <xf numFmtId="0" fontId="7" fillId="0" borderId="0" xfId="62" applyFont="1" applyFill="1" applyBorder="1" applyAlignment="1">
      <alignment horizontal="center"/>
      <protection/>
    </xf>
    <xf numFmtId="0" fontId="28" fillId="0" borderId="0" xfId="62" applyFont="1" applyFill="1" applyBorder="1" applyAlignment="1">
      <alignment horizontal="center"/>
      <protection/>
    </xf>
    <xf numFmtId="0" fontId="7" fillId="0" borderId="0" xfId="62" applyFont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9" fontId="26" fillId="0" borderId="0" xfId="66" applyFont="1" applyFill="1" applyBorder="1" applyAlignment="1">
      <alignment horizontal="center"/>
    </xf>
    <xf numFmtId="0" fontId="5" fillId="0" borderId="0" xfId="63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26" fillId="0" borderId="8" xfId="62" applyFont="1" applyFill="1" applyBorder="1" applyAlignment="1">
      <alignment horizontal="center"/>
      <protection/>
    </xf>
    <xf numFmtId="0" fontId="44" fillId="0" borderId="0" xfId="62" applyFont="1" applyFill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25" fillId="0" borderId="9" xfId="63" applyFont="1" applyFill="1" applyBorder="1" applyAlignment="1" quotePrefix="1">
      <alignment horizontal="center"/>
    </xf>
    <xf numFmtId="0" fontId="25" fillId="0" borderId="0" xfId="63" applyFont="1" applyAlignment="1">
      <alignment horizontal="center"/>
    </xf>
    <xf numFmtId="0" fontId="23" fillId="0" borderId="0" xfId="62" applyFont="1" applyAlignment="1">
      <alignment horizont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25" fillId="0" borderId="0" xfId="0" applyFont="1" applyFill="1" applyBorder="1" applyAlignment="1" quotePrefix="1">
      <alignment vertical="top"/>
    </xf>
    <xf numFmtId="0" fontId="23" fillId="0" borderId="0" xfId="62" applyFont="1" applyAlignment="1">
      <alignment horizontal="left"/>
      <protection/>
    </xf>
    <xf numFmtId="3" fontId="23" fillId="0" borderId="0" xfId="0" applyNumberFormat="1" applyFont="1" applyFill="1" applyBorder="1" applyAlignment="1">
      <alignment horizontal="left"/>
    </xf>
    <xf numFmtId="3" fontId="23" fillId="0" borderId="0" xfId="62" applyNumberFormat="1" applyFont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STRUCTIONTables28-29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Instruction 2000" xfId="62"/>
    <cellStyle name="Normal_INSTRUCTIONTables28-2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.Student\AppData\Local\Microsoft\Windows\Temporary%20Internet%20Files\Content.Outlook\HWTMUE6Z\2007_TABLE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3"/>
  <sheetViews>
    <sheetView tabSelected="1" zoomScale="130" zoomScaleNormal="130" zoomScalePageLayoutView="0" workbookViewId="0" topLeftCell="A16">
      <selection activeCell="AD81" sqref="AD81"/>
    </sheetView>
  </sheetViews>
  <sheetFormatPr defaultColWidth="11.421875" defaultRowHeight="12.75"/>
  <cols>
    <col min="1" max="1" width="25.8515625" style="23" customWidth="1"/>
    <col min="2" max="2" width="12.7109375" style="23" hidden="1" customWidth="1"/>
    <col min="3" max="3" width="0.13671875" style="23" hidden="1" customWidth="1"/>
    <col min="4" max="6" width="12.7109375" style="23" hidden="1" customWidth="1"/>
    <col min="7" max="7" width="0.2890625" style="23" hidden="1" customWidth="1"/>
    <col min="8" max="8" width="10.140625" style="23" hidden="1" customWidth="1"/>
    <col min="9" max="9" width="9.421875" style="23" hidden="1" customWidth="1"/>
    <col min="10" max="10" width="11.7109375" style="23" hidden="1" customWidth="1"/>
    <col min="11" max="11" width="2.28125" style="23" hidden="1" customWidth="1"/>
    <col min="12" max="13" width="6.140625" style="23" hidden="1" customWidth="1"/>
    <col min="14" max="14" width="0.2890625" style="23" hidden="1" customWidth="1"/>
    <col min="15" max="18" width="8.7109375" style="24" hidden="1" customWidth="1"/>
    <col min="19" max="19" width="8.7109375" style="24" customWidth="1"/>
    <col min="20" max="20" width="8.7109375" style="11" customWidth="1"/>
    <col min="21" max="22" width="8.7109375" style="24" customWidth="1"/>
    <col min="23" max="24" width="8.7109375" style="11" customWidth="1"/>
    <col min="25" max="25" width="8.7109375" style="67" customWidth="1"/>
    <col min="26" max="26" width="8.421875" style="75" customWidth="1"/>
    <col min="27" max="27" width="9.7109375" style="75" customWidth="1"/>
    <col min="28" max="28" width="10.28125" style="75" customWidth="1"/>
    <col min="29" max="16384" width="11.421875" style="2" customWidth="1"/>
  </cols>
  <sheetData>
    <row r="1" spans="1:246" ht="18.75">
      <c r="A1" s="25" t="s">
        <v>47</v>
      </c>
      <c r="O1" s="27"/>
      <c r="P1" s="27"/>
      <c r="Q1" s="27"/>
      <c r="R1" s="27"/>
      <c r="S1" s="27"/>
      <c r="T1" s="26"/>
      <c r="U1" s="27"/>
      <c r="V1" s="27"/>
      <c r="W1" s="26"/>
      <c r="X1" s="26"/>
      <c r="Y1" s="66"/>
      <c r="Z1" s="74"/>
      <c r="AA1" s="74"/>
      <c r="AB1" s="7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ht="15.75"/>
    <row r="3" spans="1:28" ht="16.5" thickBot="1">
      <c r="A3" s="48"/>
      <c r="B3" s="49" t="s">
        <v>0</v>
      </c>
      <c r="C3" s="49" t="s">
        <v>1</v>
      </c>
      <c r="D3" s="49" t="s">
        <v>2</v>
      </c>
      <c r="E3" s="49">
        <v>2000</v>
      </c>
      <c r="F3" s="49" t="s">
        <v>3</v>
      </c>
      <c r="G3" s="49">
        <v>2002</v>
      </c>
      <c r="H3" s="49">
        <v>2003</v>
      </c>
      <c r="I3" s="49">
        <v>2004</v>
      </c>
      <c r="J3" s="49">
        <v>2005</v>
      </c>
      <c r="K3" s="49"/>
      <c r="L3" s="49">
        <v>2006</v>
      </c>
      <c r="M3" s="49">
        <v>2007</v>
      </c>
      <c r="N3" s="50">
        <v>2008</v>
      </c>
      <c r="O3" s="50" t="s">
        <v>30</v>
      </c>
      <c r="P3" s="50" t="s">
        <v>31</v>
      </c>
      <c r="Q3" s="50" t="s">
        <v>32</v>
      </c>
      <c r="R3" s="50" t="s">
        <v>33</v>
      </c>
      <c r="S3" s="50" t="s">
        <v>34</v>
      </c>
      <c r="T3" s="50" t="s">
        <v>35</v>
      </c>
      <c r="U3" s="50" t="s">
        <v>36</v>
      </c>
      <c r="V3" s="50" t="s">
        <v>37</v>
      </c>
      <c r="W3" s="50" t="s">
        <v>38</v>
      </c>
      <c r="X3" s="50" t="s">
        <v>39</v>
      </c>
      <c r="Y3" s="50" t="s">
        <v>40</v>
      </c>
      <c r="Z3" s="73" t="s">
        <v>41</v>
      </c>
      <c r="AA3" s="73" t="s">
        <v>44</v>
      </c>
      <c r="AB3" s="73" t="s">
        <v>46</v>
      </c>
    </row>
    <row r="4" spans="1:23" ht="15.75">
      <c r="A4" s="28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</row>
    <row r="5" spans="1:28" ht="15">
      <c r="A5" s="7" t="s">
        <v>4</v>
      </c>
      <c r="B5" s="9">
        <v>3375</v>
      </c>
      <c r="C5" s="9">
        <v>3426</v>
      </c>
      <c r="D5" s="9">
        <v>3658</v>
      </c>
      <c r="E5" s="29">
        <v>4023</v>
      </c>
      <c r="F5" s="30">
        <v>4140</v>
      </c>
      <c r="G5" s="30">
        <v>3945</v>
      </c>
      <c r="H5" s="30">
        <f>3639+17</f>
        <v>3656</v>
      </c>
      <c r="I5" s="30">
        <f>3473+23</f>
        <v>3496</v>
      </c>
      <c r="J5" s="30">
        <v>3438</v>
      </c>
      <c r="K5" s="30"/>
      <c r="L5" s="30">
        <f>3885+18</f>
        <v>3903</v>
      </c>
      <c r="M5" s="30">
        <f>4216+1</f>
        <v>4217</v>
      </c>
      <c r="N5" s="30">
        <v>4523</v>
      </c>
      <c r="O5" s="31">
        <v>4834</v>
      </c>
      <c r="P5" s="31">
        <v>4890</v>
      </c>
      <c r="Q5" s="31">
        <v>5031</v>
      </c>
      <c r="R5" s="31">
        <v>4998</v>
      </c>
      <c r="S5" s="31">
        <v>5051</v>
      </c>
      <c r="T5" s="31">
        <v>5136</v>
      </c>
      <c r="U5" s="31">
        <v>5256</v>
      </c>
      <c r="V5" s="31">
        <v>5236</v>
      </c>
      <c r="W5" s="32">
        <v>5238</v>
      </c>
      <c r="X5" s="32">
        <v>5364</v>
      </c>
      <c r="Y5" s="32">
        <f>5398+7</f>
        <v>5405</v>
      </c>
      <c r="Z5" s="32">
        <v>5357</v>
      </c>
      <c r="AA5" s="81">
        <v>5229</v>
      </c>
      <c r="AB5" s="81">
        <v>5150</v>
      </c>
    </row>
    <row r="6" spans="1:28" ht="15">
      <c r="A6" s="7" t="s">
        <v>5</v>
      </c>
      <c r="B6" s="9">
        <v>366</v>
      </c>
      <c r="C6" s="9">
        <v>338</v>
      </c>
      <c r="D6" s="9">
        <v>343</v>
      </c>
      <c r="E6" s="29">
        <v>324</v>
      </c>
      <c r="F6" s="7">
        <v>309</v>
      </c>
      <c r="G6" s="7">
        <v>306</v>
      </c>
      <c r="H6" s="7">
        <v>284</v>
      </c>
      <c r="I6" s="7">
        <v>307</v>
      </c>
      <c r="J6" s="7">
        <v>307</v>
      </c>
      <c r="K6" s="7"/>
      <c r="L6" s="7">
        <v>293</v>
      </c>
      <c r="M6" s="7">
        <v>349</v>
      </c>
      <c r="N6" s="7">
        <v>389</v>
      </c>
      <c r="O6" s="11">
        <v>412</v>
      </c>
      <c r="P6" s="11">
        <v>463</v>
      </c>
      <c r="Q6" s="11">
        <v>427</v>
      </c>
      <c r="R6" s="11">
        <v>453</v>
      </c>
      <c r="S6" s="11">
        <v>424</v>
      </c>
      <c r="T6" s="11">
        <v>427</v>
      </c>
      <c r="U6" s="31">
        <v>427</v>
      </c>
      <c r="V6" s="31">
        <v>435</v>
      </c>
      <c r="W6" s="33">
        <v>412</v>
      </c>
      <c r="X6" s="11">
        <v>401</v>
      </c>
      <c r="Y6" s="32">
        <v>380</v>
      </c>
      <c r="Z6" s="75">
        <v>350</v>
      </c>
      <c r="AA6" s="75">
        <v>335</v>
      </c>
      <c r="AB6" s="75">
        <v>293</v>
      </c>
    </row>
    <row r="7" spans="1:28" ht="15">
      <c r="A7" s="16" t="s">
        <v>6</v>
      </c>
      <c r="B7" s="19">
        <f aca="true" t="shared" si="0" ref="B7:H7">(B5+B6)</f>
        <v>3741</v>
      </c>
      <c r="C7" s="19">
        <f t="shared" si="0"/>
        <v>3764</v>
      </c>
      <c r="D7" s="19">
        <f t="shared" si="0"/>
        <v>4001</v>
      </c>
      <c r="E7" s="19">
        <f t="shared" si="0"/>
        <v>4347</v>
      </c>
      <c r="F7" s="19">
        <f t="shared" si="0"/>
        <v>4449</v>
      </c>
      <c r="G7" s="19">
        <f t="shared" si="0"/>
        <v>4251</v>
      </c>
      <c r="H7" s="19">
        <f t="shared" si="0"/>
        <v>3940</v>
      </c>
      <c r="I7" s="19">
        <f>SUM(I5+I6)</f>
        <v>3803</v>
      </c>
      <c r="J7" s="19">
        <f>SUM(J5+J6)</f>
        <v>3745</v>
      </c>
      <c r="K7" s="19"/>
      <c r="L7" s="19">
        <f>SUM(L5+L6)</f>
        <v>4196</v>
      </c>
      <c r="M7" s="19">
        <f aca="true" t="shared" si="1" ref="M7:S7">SUM(M5+M6)</f>
        <v>4566</v>
      </c>
      <c r="N7" s="19">
        <f t="shared" si="1"/>
        <v>4912</v>
      </c>
      <c r="O7" s="20">
        <f t="shared" si="1"/>
        <v>5246</v>
      </c>
      <c r="P7" s="20">
        <f t="shared" si="1"/>
        <v>5353</v>
      </c>
      <c r="Q7" s="20">
        <f t="shared" si="1"/>
        <v>5458</v>
      </c>
      <c r="R7" s="20">
        <f>SUM(R5:R6)</f>
        <v>5451</v>
      </c>
      <c r="S7" s="20">
        <f t="shared" si="1"/>
        <v>5475</v>
      </c>
      <c r="T7" s="20">
        <f aca="true" t="shared" si="2" ref="T7:AB7">SUM(T5+T6)</f>
        <v>5563</v>
      </c>
      <c r="U7" s="20">
        <f t="shared" si="2"/>
        <v>5683</v>
      </c>
      <c r="V7" s="20">
        <f t="shared" si="2"/>
        <v>5671</v>
      </c>
      <c r="W7" s="20">
        <f t="shared" si="2"/>
        <v>5650</v>
      </c>
      <c r="X7" s="20">
        <f t="shared" si="2"/>
        <v>5765</v>
      </c>
      <c r="Y7" s="20">
        <f t="shared" si="2"/>
        <v>5785</v>
      </c>
      <c r="Z7" s="20">
        <f t="shared" si="2"/>
        <v>5707</v>
      </c>
      <c r="AA7" s="20">
        <f t="shared" si="2"/>
        <v>5564</v>
      </c>
      <c r="AB7" s="20">
        <f t="shared" si="2"/>
        <v>5443</v>
      </c>
    </row>
    <row r="8" spans="1:28" ht="15">
      <c r="A8" s="5" t="s">
        <v>7</v>
      </c>
      <c r="B8" s="51">
        <f aca="true" t="shared" si="3" ref="B8:H8">(B5/B7)</f>
        <v>0.9021651964715317</v>
      </c>
      <c r="C8" s="51">
        <f t="shared" si="3"/>
        <v>0.910201912858661</v>
      </c>
      <c r="D8" s="51">
        <f t="shared" si="3"/>
        <v>0.9142714321419645</v>
      </c>
      <c r="E8" s="51">
        <f t="shared" si="3"/>
        <v>0.9254658385093167</v>
      </c>
      <c r="F8" s="51">
        <f t="shared" si="3"/>
        <v>0.930546190155091</v>
      </c>
      <c r="G8" s="51">
        <f t="shared" si="3"/>
        <v>0.9280169371912491</v>
      </c>
      <c r="H8" s="51">
        <f t="shared" si="3"/>
        <v>0.9279187817258884</v>
      </c>
      <c r="I8" s="51">
        <f>(I5/I7)</f>
        <v>0.9192742571653958</v>
      </c>
      <c r="J8" s="51">
        <f>(J5/J7)</f>
        <v>0.9180240320427236</v>
      </c>
      <c r="K8" s="51"/>
      <c r="L8" s="51">
        <f>(L5/L7)</f>
        <v>0.9301715919923736</v>
      </c>
      <c r="M8" s="51">
        <f aca="true" t="shared" si="4" ref="M8:S8">(M5/M7)</f>
        <v>0.9235654840122646</v>
      </c>
      <c r="N8" s="51">
        <f t="shared" si="4"/>
        <v>0.9208061889250815</v>
      </c>
      <c r="O8" s="52">
        <f t="shared" si="4"/>
        <v>0.9214639725505147</v>
      </c>
      <c r="P8" s="52">
        <f t="shared" si="4"/>
        <v>0.913506444984121</v>
      </c>
      <c r="Q8" s="52">
        <f t="shared" si="4"/>
        <v>0.9217662147306706</v>
      </c>
      <c r="R8" s="52">
        <f t="shared" si="4"/>
        <v>0.9168959823885525</v>
      </c>
      <c r="S8" s="52">
        <f t="shared" si="4"/>
        <v>0.9225570776255708</v>
      </c>
      <c r="T8" s="52">
        <f aca="true" t="shared" si="5" ref="T8:AB8">(T5/T7)</f>
        <v>0.9232428545748697</v>
      </c>
      <c r="U8" s="52">
        <f t="shared" si="5"/>
        <v>0.9248636283653</v>
      </c>
      <c r="V8" s="52">
        <f t="shared" si="5"/>
        <v>0.9232939516840063</v>
      </c>
      <c r="W8" s="52">
        <f t="shared" si="5"/>
        <v>0.9270796460176991</v>
      </c>
      <c r="X8" s="52">
        <f t="shared" si="5"/>
        <v>0.9304423243712056</v>
      </c>
      <c r="Y8" s="52">
        <f t="shared" si="5"/>
        <v>0.9343128781331028</v>
      </c>
      <c r="Z8" s="52">
        <f t="shared" si="5"/>
        <v>0.9386718065533556</v>
      </c>
      <c r="AA8" s="52">
        <f t="shared" si="5"/>
        <v>0.9397915168943206</v>
      </c>
      <c r="AB8" s="52">
        <f t="shared" si="5"/>
        <v>0.9461693918794782</v>
      </c>
    </row>
    <row r="9" spans="1:24" ht="15">
      <c r="A9" s="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2" ht="15">
      <c r="A10" s="17" t="s">
        <v>21</v>
      </c>
      <c r="B10" s="21"/>
      <c r="C10" s="21"/>
      <c r="D10" s="21"/>
      <c r="E10" s="7"/>
      <c r="F10" s="7"/>
      <c r="G10" s="7"/>
      <c r="H10" s="7"/>
      <c r="I10" s="7"/>
      <c r="J10" s="7"/>
      <c r="K10" s="7"/>
      <c r="L10" s="7"/>
      <c r="M10" s="7"/>
      <c r="N10" s="7"/>
      <c r="O10" s="11"/>
      <c r="P10" s="11"/>
      <c r="Q10" s="11"/>
      <c r="R10" s="11"/>
      <c r="S10" s="11"/>
      <c r="U10" s="11"/>
      <c r="V10" s="11"/>
    </row>
    <row r="11" spans="1:28" ht="15">
      <c r="A11" s="7" t="s">
        <v>4</v>
      </c>
      <c r="B11" s="9">
        <v>1128</v>
      </c>
      <c r="C11" s="9">
        <v>1114</v>
      </c>
      <c r="D11" s="9">
        <v>1160</v>
      </c>
      <c r="E11" s="29">
        <v>1132</v>
      </c>
      <c r="F11" s="30">
        <v>1164</v>
      </c>
      <c r="G11" s="30">
        <f>1085-1</f>
        <v>1084</v>
      </c>
      <c r="H11" s="30">
        <v>1212</v>
      </c>
      <c r="I11" s="30">
        <v>1128</v>
      </c>
      <c r="J11" s="30">
        <v>1212</v>
      </c>
      <c r="K11" s="30"/>
      <c r="L11" s="30">
        <v>1686</v>
      </c>
      <c r="M11" s="30">
        <f>1383-1</f>
        <v>1382</v>
      </c>
      <c r="N11" s="30">
        <v>1475</v>
      </c>
      <c r="O11" s="31">
        <v>1615</v>
      </c>
      <c r="P11" s="31">
        <v>1734</v>
      </c>
      <c r="Q11" s="31">
        <v>1793</v>
      </c>
      <c r="R11" s="31">
        <v>1884</v>
      </c>
      <c r="S11" s="35">
        <v>1953.266095040098</v>
      </c>
      <c r="T11" s="35">
        <v>2107</v>
      </c>
      <c r="U11" s="31">
        <v>2280</v>
      </c>
      <c r="V11" s="31">
        <v>2189</v>
      </c>
      <c r="W11" s="32">
        <v>2253</v>
      </c>
      <c r="X11" s="31">
        <v>2400</v>
      </c>
      <c r="Y11" s="32">
        <v>2297</v>
      </c>
      <c r="Z11" s="32">
        <v>2437</v>
      </c>
      <c r="AA11" s="81">
        <v>2186</v>
      </c>
      <c r="AB11" s="81">
        <v>2234</v>
      </c>
    </row>
    <row r="12" spans="1:28" ht="15">
      <c r="A12" s="7" t="s">
        <v>5</v>
      </c>
      <c r="B12" s="9">
        <v>192</v>
      </c>
      <c r="C12" s="9">
        <v>206</v>
      </c>
      <c r="D12" s="9">
        <v>200</v>
      </c>
      <c r="E12" s="29">
        <v>184</v>
      </c>
      <c r="F12" s="7">
        <v>201</v>
      </c>
      <c r="G12" s="7">
        <v>183</v>
      </c>
      <c r="H12" s="7">
        <v>209</v>
      </c>
      <c r="I12" s="7">
        <v>188</v>
      </c>
      <c r="J12" s="7">
        <v>172</v>
      </c>
      <c r="K12" s="7"/>
      <c r="L12" s="7">
        <v>133</v>
      </c>
      <c r="M12" s="7">
        <v>197</v>
      </c>
      <c r="N12" s="7">
        <v>174</v>
      </c>
      <c r="O12" s="11">
        <v>194</v>
      </c>
      <c r="P12" s="11">
        <v>178</v>
      </c>
      <c r="Q12" s="11">
        <v>162</v>
      </c>
      <c r="R12" s="11">
        <v>189</v>
      </c>
      <c r="S12" s="35">
        <v>200.88883227259996</v>
      </c>
      <c r="T12" s="35">
        <v>275</v>
      </c>
      <c r="U12" s="31">
        <v>291</v>
      </c>
      <c r="V12" s="31">
        <v>260</v>
      </c>
      <c r="W12" s="33">
        <v>220</v>
      </c>
      <c r="X12" s="11">
        <v>218</v>
      </c>
      <c r="Y12" s="32">
        <v>205</v>
      </c>
      <c r="Z12" s="75">
        <v>205</v>
      </c>
      <c r="AA12" s="75">
        <v>188</v>
      </c>
      <c r="AB12" s="75">
        <v>270</v>
      </c>
    </row>
    <row r="13" spans="1:28" ht="15">
      <c r="A13" s="16" t="s">
        <v>6</v>
      </c>
      <c r="B13" s="19">
        <f aca="true" t="shared" si="6" ref="B13:G13">(B11+B12)</f>
        <v>1320</v>
      </c>
      <c r="C13" s="19">
        <f t="shared" si="6"/>
        <v>1320</v>
      </c>
      <c r="D13" s="19">
        <f t="shared" si="6"/>
        <v>1360</v>
      </c>
      <c r="E13" s="19">
        <f t="shared" si="6"/>
        <v>1316</v>
      </c>
      <c r="F13" s="19">
        <f t="shared" si="6"/>
        <v>1365</v>
      </c>
      <c r="G13" s="19">
        <f t="shared" si="6"/>
        <v>1267</v>
      </c>
      <c r="H13" s="19">
        <f>(H11+H12)-1</f>
        <v>1420</v>
      </c>
      <c r="I13" s="19">
        <f>(I11+I12)</f>
        <v>1316</v>
      </c>
      <c r="J13" s="19">
        <f>(J11+J12)</f>
        <v>1384</v>
      </c>
      <c r="K13" s="19"/>
      <c r="L13" s="19">
        <f>(L11+L12)</f>
        <v>1819</v>
      </c>
      <c r="M13" s="19">
        <f aca="true" t="shared" si="7" ref="M13:S13">(M11+M12)</f>
        <v>1579</v>
      </c>
      <c r="N13" s="19">
        <f t="shared" si="7"/>
        <v>1649</v>
      </c>
      <c r="O13" s="20">
        <f t="shared" si="7"/>
        <v>1809</v>
      </c>
      <c r="P13" s="20">
        <f t="shared" si="7"/>
        <v>1912</v>
      </c>
      <c r="Q13" s="20">
        <f t="shared" si="7"/>
        <v>1955</v>
      </c>
      <c r="R13" s="20">
        <f t="shared" si="7"/>
        <v>2073</v>
      </c>
      <c r="S13" s="20">
        <f t="shared" si="7"/>
        <v>2154.154927312698</v>
      </c>
      <c r="T13" s="20">
        <f aca="true" t="shared" si="8" ref="T13:AA13">(T11+T12)</f>
        <v>2382</v>
      </c>
      <c r="U13" s="20">
        <f t="shared" si="8"/>
        <v>2571</v>
      </c>
      <c r="V13" s="20">
        <f t="shared" si="8"/>
        <v>2449</v>
      </c>
      <c r="W13" s="20">
        <f t="shared" si="8"/>
        <v>2473</v>
      </c>
      <c r="X13" s="20">
        <f t="shared" si="8"/>
        <v>2618</v>
      </c>
      <c r="Y13" s="20">
        <f t="shared" si="8"/>
        <v>2502</v>
      </c>
      <c r="Z13" s="20">
        <f t="shared" si="8"/>
        <v>2642</v>
      </c>
      <c r="AA13" s="20">
        <f t="shared" si="8"/>
        <v>2374</v>
      </c>
      <c r="AB13" s="20">
        <f>(AB11+AB12)</f>
        <v>2504</v>
      </c>
    </row>
    <row r="14" spans="1:28" ht="15">
      <c r="A14" s="5" t="s">
        <v>7</v>
      </c>
      <c r="B14" s="51">
        <f aca="true" t="shared" si="9" ref="B14:H14">(B11/B13)</f>
        <v>0.8545454545454545</v>
      </c>
      <c r="C14" s="51">
        <f t="shared" si="9"/>
        <v>0.843939393939394</v>
      </c>
      <c r="D14" s="51">
        <f t="shared" si="9"/>
        <v>0.8529411764705882</v>
      </c>
      <c r="E14" s="51">
        <f t="shared" si="9"/>
        <v>0.8601823708206687</v>
      </c>
      <c r="F14" s="51">
        <f t="shared" si="9"/>
        <v>0.8527472527472527</v>
      </c>
      <c r="G14" s="51">
        <f t="shared" si="9"/>
        <v>0.8555643251775849</v>
      </c>
      <c r="H14" s="51">
        <f t="shared" si="9"/>
        <v>0.8535211267605634</v>
      </c>
      <c r="I14" s="51">
        <f>(I11/I13)</f>
        <v>0.8571428571428571</v>
      </c>
      <c r="J14" s="51">
        <f>(J11/J13)</f>
        <v>0.8757225433526011</v>
      </c>
      <c r="K14" s="51"/>
      <c r="L14" s="51">
        <f>(L11/L13)</f>
        <v>0.9268829026937878</v>
      </c>
      <c r="M14" s="51">
        <f aca="true" t="shared" si="10" ref="M14:S14">(M11/M13)</f>
        <v>0.8752374920835972</v>
      </c>
      <c r="N14" s="51">
        <f t="shared" si="10"/>
        <v>0.8944815039417829</v>
      </c>
      <c r="O14" s="52">
        <f t="shared" si="10"/>
        <v>0.892758430071863</v>
      </c>
      <c r="P14" s="52">
        <f t="shared" si="10"/>
        <v>0.9069037656903766</v>
      </c>
      <c r="Q14" s="52">
        <f t="shared" si="10"/>
        <v>0.9171355498721228</v>
      </c>
      <c r="R14" s="52">
        <f t="shared" si="10"/>
        <v>0.9088277858176556</v>
      </c>
      <c r="S14" s="52">
        <f t="shared" si="10"/>
        <v>0.906743554177318</v>
      </c>
      <c r="T14" s="52">
        <f aca="true" t="shared" si="11" ref="T14:AA14">(T11/T13)</f>
        <v>0.8845507976490344</v>
      </c>
      <c r="U14" s="52">
        <f t="shared" si="11"/>
        <v>0.8868144690781797</v>
      </c>
      <c r="V14" s="52">
        <f t="shared" si="11"/>
        <v>0.893834218048183</v>
      </c>
      <c r="W14" s="52">
        <f t="shared" si="11"/>
        <v>0.9110392236150424</v>
      </c>
      <c r="X14" s="52">
        <f t="shared" si="11"/>
        <v>0.9167303284950343</v>
      </c>
      <c r="Y14" s="52">
        <f t="shared" si="11"/>
        <v>0.9180655475619505</v>
      </c>
      <c r="Z14" s="52">
        <f t="shared" si="11"/>
        <v>0.9224072672218017</v>
      </c>
      <c r="AA14" s="52">
        <f t="shared" si="11"/>
        <v>0.9208087615838247</v>
      </c>
      <c r="AB14" s="52">
        <f>(AB11/AB13)</f>
        <v>0.8921725239616614</v>
      </c>
    </row>
    <row r="15" spans="1:24" ht="15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2" ht="15">
      <c r="A16" s="17" t="s">
        <v>22</v>
      </c>
      <c r="B16" s="9"/>
      <c r="C16" s="9"/>
      <c r="D16" s="9"/>
      <c r="E16" s="9"/>
      <c r="F16" s="30"/>
      <c r="G16" s="30"/>
      <c r="H16" s="30"/>
      <c r="I16" s="30"/>
      <c r="J16" s="30"/>
      <c r="K16" s="30"/>
      <c r="L16" s="30"/>
      <c r="M16" s="30"/>
      <c r="N16" s="30"/>
      <c r="O16" s="11"/>
      <c r="P16" s="11"/>
      <c r="Q16" s="11"/>
      <c r="R16" s="11"/>
      <c r="S16" s="11"/>
      <c r="U16" s="11"/>
      <c r="V16" s="11"/>
    </row>
    <row r="17" spans="1:28" ht="15">
      <c r="A17" s="7" t="s">
        <v>4</v>
      </c>
      <c r="B17" s="9">
        <v>517</v>
      </c>
      <c r="C17" s="9">
        <v>558</v>
      </c>
      <c r="D17" s="9">
        <v>640</v>
      </c>
      <c r="E17" s="7">
        <v>715</v>
      </c>
      <c r="F17" s="7">
        <v>695</v>
      </c>
      <c r="G17" s="7">
        <v>719</v>
      </c>
      <c r="H17" s="7">
        <v>719</v>
      </c>
      <c r="I17" s="7">
        <v>681</v>
      </c>
      <c r="J17" s="7">
        <v>643</v>
      </c>
      <c r="K17" s="7"/>
      <c r="L17" s="7">
        <v>624</v>
      </c>
      <c r="M17" s="7">
        <v>723</v>
      </c>
      <c r="N17" s="7">
        <v>738</v>
      </c>
      <c r="O17" s="11">
        <v>841</v>
      </c>
      <c r="P17" s="11">
        <v>871</v>
      </c>
      <c r="Q17" s="11">
        <v>866</v>
      </c>
      <c r="R17" s="11">
        <v>877</v>
      </c>
      <c r="S17" s="35">
        <v>866.5998468391991</v>
      </c>
      <c r="T17" s="35">
        <v>943</v>
      </c>
      <c r="U17" s="11">
        <v>930</v>
      </c>
      <c r="V17" s="11">
        <v>892</v>
      </c>
      <c r="W17" s="33">
        <v>901</v>
      </c>
      <c r="X17" s="11">
        <v>900</v>
      </c>
      <c r="Y17" s="32">
        <v>849</v>
      </c>
      <c r="Z17" s="75">
        <v>921</v>
      </c>
      <c r="AA17" s="75">
        <v>825</v>
      </c>
      <c r="AB17" s="75">
        <v>772</v>
      </c>
    </row>
    <row r="18" spans="1:28" ht="15">
      <c r="A18" s="7" t="s">
        <v>5</v>
      </c>
      <c r="B18" s="9">
        <v>245</v>
      </c>
      <c r="C18" s="9">
        <v>255</v>
      </c>
      <c r="D18" s="9">
        <v>282</v>
      </c>
      <c r="E18" s="7">
        <v>228</v>
      </c>
      <c r="F18" s="7">
        <v>221</v>
      </c>
      <c r="G18" s="7">
        <v>190</v>
      </c>
      <c r="H18" s="7">
        <v>173</v>
      </c>
      <c r="I18" s="7">
        <v>173</v>
      </c>
      <c r="J18" s="7">
        <v>210</v>
      </c>
      <c r="K18" s="7"/>
      <c r="L18" s="7">
        <v>303</v>
      </c>
      <c r="M18" s="7">
        <v>371</v>
      </c>
      <c r="N18" s="7">
        <v>385</v>
      </c>
      <c r="O18" s="11">
        <v>438</v>
      </c>
      <c r="P18" s="11">
        <v>428</v>
      </c>
      <c r="Q18" s="11">
        <v>451</v>
      </c>
      <c r="R18" s="11">
        <v>410</v>
      </c>
      <c r="S18" s="35">
        <v>392.33325767560007</v>
      </c>
      <c r="T18" s="35">
        <v>396</v>
      </c>
      <c r="U18" s="11">
        <v>457</v>
      </c>
      <c r="V18" s="11">
        <v>527</v>
      </c>
      <c r="W18" s="33">
        <v>437</v>
      </c>
      <c r="X18" s="11">
        <v>393</v>
      </c>
      <c r="Y18" s="32">
        <v>382</v>
      </c>
      <c r="Z18" s="75">
        <v>418</v>
      </c>
      <c r="AA18" s="75">
        <v>444</v>
      </c>
      <c r="AB18" s="75">
        <v>623</v>
      </c>
    </row>
    <row r="19" spans="1:28" ht="15">
      <c r="A19" s="16" t="s">
        <v>6</v>
      </c>
      <c r="B19" s="19">
        <f aca="true" t="shared" si="12" ref="B19:H19">(B17+B18)</f>
        <v>762</v>
      </c>
      <c r="C19" s="19">
        <f t="shared" si="12"/>
        <v>813</v>
      </c>
      <c r="D19" s="19">
        <f t="shared" si="12"/>
        <v>922</v>
      </c>
      <c r="E19" s="19">
        <f t="shared" si="12"/>
        <v>943</v>
      </c>
      <c r="F19" s="19">
        <f t="shared" si="12"/>
        <v>916</v>
      </c>
      <c r="G19" s="19">
        <f t="shared" si="12"/>
        <v>909</v>
      </c>
      <c r="H19" s="19">
        <f t="shared" si="12"/>
        <v>892</v>
      </c>
      <c r="I19" s="19">
        <f>(I17+I18)</f>
        <v>854</v>
      </c>
      <c r="J19" s="19">
        <f>(J17+J18)</f>
        <v>853</v>
      </c>
      <c r="K19" s="19"/>
      <c r="L19" s="19">
        <f>(L17+L18)</f>
        <v>927</v>
      </c>
      <c r="M19" s="19">
        <f aca="true" t="shared" si="13" ref="M19:S19">(M17+M18)</f>
        <v>1094</v>
      </c>
      <c r="N19" s="19">
        <f t="shared" si="13"/>
        <v>1123</v>
      </c>
      <c r="O19" s="20">
        <f t="shared" si="13"/>
        <v>1279</v>
      </c>
      <c r="P19" s="20">
        <f t="shared" si="13"/>
        <v>1299</v>
      </c>
      <c r="Q19" s="20">
        <f t="shared" si="13"/>
        <v>1317</v>
      </c>
      <c r="R19" s="20">
        <f t="shared" si="13"/>
        <v>1287</v>
      </c>
      <c r="S19" s="20">
        <f t="shared" si="13"/>
        <v>1258.9331045147992</v>
      </c>
      <c r="T19" s="20">
        <f aca="true" t="shared" si="14" ref="T19:Y19">(T17+T18)</f>
        <v>1339</v>
      </c>
      <c r="U19" s="20">
        <f t="shared" si="14"/>
        <v>1387</v>
      </c>
      <c r="V19" s="20">
        <f t="shared" si="14"/>
        <v>1419</v>
      </c>
      <c r="W19" s="20">
        <f t="shared" si="14"/>
        <v>1338</v>
      </c>
      <c r="X19" s="20">
        <f t="shared" si="14"/>
        <v>1293</v>
      </c>
      <c r="Y19" s="20">
        <f t="shared" si="14"/>
        <v>1231</v>
      </c>
      <c r="Z19" s="20">
        <f>(Z17+Z18)</f>
        <v>1339</v>
      </c>
      <c r="AA19" s="20">
        <f>(AA17+AA18)</f>
        <v>1269</v>
      </c>
      <c r="AB19" s="20">
        <f>(AB17+AB18)</f>
        <v>1395</v>
      </c>
    </row>
    <row r="20" spans="1:28" ht="15">
      <c r="A20" s="5" t="s">
        <v>7</v>
      </c>
      <c r="B20" s="51">
        <f aca="true" t="shared" si="15" ref="B20:G20">(B17/B19)</f>
        <v>0.678477690288714</v>
      </c>
      <c r="C20" s="51">
        <f t="shared" si="15"/>
        <v>0.6863468634686347</v>
      </c>
      <c r="D20" s="51">
        <f t="shared" si="15"/>
        <v>0.6941431670281996</v>
      </c>
      <c r="E20" s="51">
        <f t="shared" si="15"/>
        <v>0.7582184517497349</v>
      </c>
      <c r="F20" s="51">
        <f t="shared" si="15"/>
        <v>0.7587336244541485</v>
      </c>
      <c r="G20" s="51">
        <f t="shared" si="15"/>
        <v>0.7909790979097909</v>
      </c>
      <c r="H20" s="51">
        <f>(H17/H19)</f>
        <v>0.8060538116591929</v>
      </c>
      <c r="I20" s="51">
        <f>(I17/I19)</f>
        <v>0.797423887587822</v>
      </c>
      <c r="J20" s="51">
        <f>(J17/J19)</f>
        <v>0.753810082063306</v>
      </c>
      <c r="K20" s="51"/>
      <c r="L20" s="51">
        <f>(L17/L19)</f>
        <v>0.6731391585760518</v>
      </c>
      <c r="M20" s="51">
        <f aca="true" t="shared" si="16" ref="M20:S20">(M17/M19)</f>
        <v>0.6608775137111518</v>
      </c>
      <c r="N20" s="51">
        <f t="shared" si="16"/>
        <v>0.6571682991985752</v>
      </c>
      <c r="O20" s="52">
        <f t="shared" si="16"/>
        <v>0.6575449569976545</v>
      </c>
      <c r="P20" s="52">
        <f t="shared" si="16"/>
        <v>0.6705157813702848</v>
      </c>
      <c r="Q20" s="52">
        <f t="shared" si="16"/>
        <v>0.6575550493545937</v>
      </c>
      <c r="R20" s="52">
        <f t="shared" si="16"/>
        <v>0.6814296814296814</v>
      </c>
      <c r="S20" s="52">
        <f t="shared" si="16"/>
        <v>0.6883605202940407</v>
      </c>
      <c r="T20" s="52">
        <f aca="true" t="shared" si="17" ref="T20:Y20">(T17/T19)</f>
        <v>0.7042569081404033</v>
      </c>
      <c r="U20" s="52">
        <f t="shared" si="17"/>
        <v>0.6705118961788031</v>
      </c>
      <c r="V20" s="52">
        <f t="shared" si="17"/>
        <v>0.6286116983791402</v>
      </c>
      <c r="W20" s="52">
        <f t="shared" si="17"/>
        <v>0.6733931240657698</v>
      </c>
      <c r="X20" s="52">
        <f t="shared" si="17"/>
        <v>0.6960556844547564</v>
      </c>
      <c r="Y20" s="52">
        <f t="shared" si="17"/>
        <v>0.6896831844029244</v>
      </c>
      <c r="Z20" s="52">
        <f>(Z17/Z19)</f>
        <v>0.6878267363704257</v>
      </c>
      <c r="AA20" s="52">
        <f>(AA17/AA19)</f>
        <v>0.6501182033096927</v>
      </c>
      <c r="AB20" s="52">
        <f>(AB17/AB19)</f>
        <v>0.5534050179211469</v>
      </c>
    </row>
    <row r="21" spans="1:24" ht="15">
      <c r="A21" s="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2" ht="15">
      <c r="A22" s="17" t="s">
        <v>23</v>
      </c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11"/>
      <c r="P22" s="11"/>
      <c r="Q22" s="11"/>
      <c r="R22" s="11"/>
      <c r="S22" s="11"/>
      <c r="U22" s="11"/>
      <c r="V22" s="11"/>
    </row>
    <row r="23" spans="1:28" ht="15">
      <c r="A23" s="7" t="s">
        <v>4</v>
      </c>
      <c r="B23" s="8">
        <v>322</v>
      </c>
      <c r="C23" s="8">
        <v>315</v>
      </c>
      <c r="D23" s="9">
        <v>298</v>
      </c>
      <c r="E23" s="7">
        <v>273</v>
      </c>
      <c r="F23" s="7">
        <v>247</v>
      </c>
      <c r="G23" s="7">
        <v>257</v>
      </c>
      <c r="H23" s="7">
        <v>292</v>
      </c>
      <c r="I23" s="7">
        <v>321</v>
      </c>
      <c r="J23" s="7">
        <v>350</v>
      </c>
      <c r="K23" s="7"/>
      <c r="L23" s="7">
        <v>742</v>
      </c>
      <c r="M23" s="7">
        <v>646</v>
      </c>
      <c r="N23" s="7">
        <v>576</v>
      </c>
      <c r="O23" s="11">
        <v>616</v>
      </c>
      <c r="P23" s="11">
        <v>698</v>
      </c>
      <c r="Q23" s="11">
        <v>728</v>
      </c>
      <c r="R23" s="11">
        <v>745</v>
      </c>
      <c r="S23" s="11">
        <v>697</v>
      </c>
      <c r="T23" s="11">
        <f>669+381</f>
        <v>1050</v>
      </c>
      <c r="U23" s="11">
        <v>1018</v>
      </c>
      <c r="V23" s="11">
        <f>552+350</f>
        <v>902</v>
      </c>
      <c r="W23" s="33">
        <v>861</v>
      </c>
      <c r="X23" s="11">
        <v>870</v>
      </c>
      <c r="Y23" s="32">
        <v>930</v>
      </c>
      <c r="Z23" s="75">
        <v>998</v>
      </c>
      <c r="AA23" s="81">
        <v>1105</v>
      </c>
      <c r="AB23" s="75">
        <v>969</v>
      </c>
    </row>
    <row r="24" spans="1:28" ht="15">
      <c r="A24" s="7" t="s">
        <v>5</v>
      </c>
      <c r="B24" s="8">
        <v>110</v>
      </c>
      <c r="C24" s="8">
        <v>112</v>
      </c>
      <c r="D24" s="9">
        <v>129</v>
      </c>
      <c r="E24" s="7">
        <v>125</v>
      </c>
      <c r="F24" s="7">
        <v>99</v>
      </c>
      <c r="G24" s="7">
        <v>83</v>
      </c>
      <c r="H24" s="7">
        <v>79</v>
      </c>
      <c r="I24" s="7">
        <v>83</v>
      </c>
      <c r="J24" s="7">
        <v>91</v>
      </c>
      <c r="K24" s="7"/>
      <c r="L24" s="7">
        <v>165</v>
      </c>
      <c r="M24" s="7">
        <v>159</v>
      </c>
      <c r="N24" s="7">
        <v>179</v>
      </c>
      <c r="O24" s="11">
        <v>228</v>
      </c>
      <c r="P24" s="11">
        <v>247</v>
      </c>
      <c r="Q24" s="11">
        <v>278</v>
      </c>
      <c r="R24" s="11">
        <v>277</v>
      </c>
      <c r="S24" s="11">
        <v>300</v>
      </c>
      <c r="T24" s="11">
        <f>300+15</f>
        <v>315</v>
      </c>
      <c r="U24" s="11">
        <v>282</v>
      </c>
      <c r="V24" s="11">
        <f>258+16</f>
        <v>274</v>
      </c>
      <c r="W24" s="33">
        <v>261</v>
      </c>
      <c r="X24" s="11">
        <v>253</v>
      </c>
      <c r="Y24" s="32">
        <v>238</v>
      </c>
      <c r="Z24" s="75">
        <v>238</v>
      </c>
      <c r="AA24" s="75">
        <v>218</v>
      </c>
      <c r="AB24" s="75">
        <v>170</v>
      </c>
    </row>
    <row r="25" spans="1:28" ht="15">
      <c r="A25" s="16" t="s">
        <v>6</v>
      </c>
      <c r="B25" s="36">
        <f aca="true" t="shared" si="18" ref="B25:H25">(B23+B24)</f>
        <v>432</v>
      </c>
      <c r="C25" s="36">
        <f t="shared" si="18"/>
        <v>427</v>
      </c>
      <c r="D25" s="36">
        <f t="shared" si="18"/>
        <v>427</v>
      </c>
      <c r="E25" s="36">
        <f t="shared" si="18"/>
        <v>398</v>
      </c>
      <c r="F25" s="36">
        <f t="shared" si="18"/>
        <v>346</v>
      </c>
      <c r="G25" s="36">
        <f t="shared" si="18"/>
        <v>340</v>
      </c>
      <c r="H25" s="36">
        <f t="shared" si="18"/>
        <v>371</v>
      </c>
      <c r="I25" s="36">
        <f>(I23+I24)</f>
        <v>404</v>
      </c>
      <c r="J25" s="36">
        <f>(J23+J24)</f>
        <v>441</v>
      </c>
      <c r="K25" s="36"/>
      <c r="L25" s="36">
        <f>(L23+L24)</f>
        <v>907</v>
      </c>
      <c r="M25" s="36">
        <f aca="true" t="shared" si="19" ref="M25:W25">(M23+M24)</f>
        <v>805</v>
      </c>
      <c r="N25" s="36">
        <f t="shared" si="19"/>
        <v>755</v>
      </c>
      <c r="O25" s="37">
        <f t="shared" si="19"/>
        <v>844</v>
      </c>
      <c r="P25" s="37">
        <f t="shared" si="19"/>
        <v>945</v>
      </c>
      <c r="Q25" s="20">
        <f t="shared" si="19"/>
        <v>1006</v>
      </c>
      <c r="R25" s="20">
        <f t="shared" si="19"/>
        <v>1022</v>
      </c>
      <c r="S25" s="20">
        <f t="shared" si="19"/>
        <v>997</v>
      </c>
      <c r="T25" s="20">
        <f t="shared" si="19"/>
        <v>1365</v>
      </c>
      <c r="U25" s="20">
        <f t="shared" si="19"/>
        <v>1300</v>
      </c>
      <c r="V25" s="20">
        <f t="shared" si="19"/>
        <v>1176</v>
      </c>
      <c r="W25" s="20">
        <f t="shared" si="19"/>
        <v>1122</v>
      </c>
      <c r="X25" s="20">
        <f>(X23+X24)</f>
        <v>1123</v>
      </c>
      <c r="Y25" s="20">
        <f>(Y23+Y24)</f>
        <v>1168</v>
      </c>
      <c r="Z25" s="20">
        <f>(Z23+Z24)</f>
        <v>1236</v>
      </c>
      <c r="AA25" s="20">
        <f>(AA23+AA24)</f>
        <v>1323</v>
      </c>
      <c r="AB25" s="20">
        <f>(AB23+AB24)</f>
        <v>1139</v>
      </c>
    </row>
    <row r="26" spans="1:28" ht="15">
      <c r="A26" s="5" t="s">
        <v>7</v>
      </c>
      <c r="B26" s="51">
        <f aca="true" t="shared" si="20" ref="B26:G26">(B23/B25)</f>
        <v>0.7453703703703703</v>
      </c>
      <c r="C26" s="51">
        <f t="shared" si="20"/>
        <v>0.7377049180327869</v>
      </c>
      <c r="D26" s="51">
        <f t="shared" si="20"/>
        <v>0.6978922716627635</v>
      </c>
      <c r="E26" s="51">
        <f t="shared" si="20"/>
        <v>0.6859296482412061</v>
      </c>
      <c r="F26" s="51">
        <f t="shared" si="20"/>
        <v>0.7138728323699421</v>
      </c>
      <c r="G26" s="51">
        <f t="shared" si="20"/>
        <v>0.7558823529411764</v>
      </c>
      <c r="H26" s="51">
        <f>(H23/H25)</f>
        <v>0.7870619946091644</v>
      </c>
      <c r="I26" s="51">
        <f>(I23/I25)</f>
        <v>0.7945544554455446</v>
      </c>
      <c r="J26" s="51">
        <f>(J23/J25)</f>
        <v>0.7936507936507936</v>
      </c>
      <c r="K26" s="51"/>
      <c r="L26" s="51">
        <f>(L23/L25)</f>
        <v>0.8180815876515987</v>
      </c>
      <c r="M26" s="51">
        <f aca="true" t="shared" si="21" ref="M26:U26">(M23/M25)</f>
        <v>0.8024844720496894</v>
      </c>
      <c r="N26" s="51">
        <f t="shared" si="21"/>
        <v>0.7629139072847683</v>
      </c>
      <c r="O26" s="52">
        <f t="shared" si="21"/>
        <v>0.7298578199052133</v>
      </c>
      <c r="P26" s="52">
        <f t="shared" si="21"/>
        <v>0.7386243386243386</v>
      </c>
      <c r="Q26" s="52">
        <f t="shared" si="21"/>
        <v>0.7236580516898609</v>
      </c>
      <c r="R26" s="52">
        <f t="shared" si="21"/>
        <v>0.7289628180039139</v>
      </c>
      <c r="S26" s="52">
        <f t="shared" si="21"/>
        <v>0.6990972918756269</v>
      </c>
      <c r="T26" s="52">
        <f t="shared" si="21"/>
        <v>0.7692307692307693</v>
      </c>
      <c r="U26" s="52">
        <f t="shared" si="21"/>
        <v>0.7830769230769231</v>
      </c>
      <c r="V26" s="52">
        <f aca="true" t="shared" si="22" ref="V26:AA26">(V23/V25)</f>
        <v>0.7670068027210885</v>
      </c>
      <c r="W26" s="52">
        <f t="shared" si="22"/>
        <v>0.767379679144385</v>
      </c>
      <c r="X26" s="52">
        <f t="shared" si="22"/>
        <v>0.7747105966162066</v>
      </c>
      <c r="Y26" s="52">
        <f t="shared" si="22"/>
        <v>0.7962328767123288</v>
      </c>
      <c r="Z26" s="52">
        <f t="shared" si="22"/>
        <v>0.8074433656957929</v>
      </c>
      <c r="AA26" s="52">
        <f t="shared" si="22"/>
        <v>0.8352229780801209</v>
      </c>
      <c r="AB26" s="52">
        <f>(AB23/AB25)</f>
        <v>0.8507462686567164</v>
      </c>
    </row>
    <row r="27" spans="1:24" ht="15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2" ht="15">
      <c r="A28" s="17" t="s">
        <v>24</v>
      </c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11"/>
      <c r="P28" s="11"/>
      <c r="Q28" s="11"/>
      <c r="R28" s="11"/>
      <c r="S28" s="11"/>
      <c r="U28" s="11"/>
      <c r="V28" s="11"/>
    </row>
    <row r="29" spans="1:25" ht="15">
      <c r="A29" s="7" t="s">
        <v>4</v>
      </c>
      <c r="B29" s="8">
        <v>801</v>
      </c>
      <c r="C29" s="8">
        <v>767</v>
      </c>
      <c r="D29" s="9">
        <v>681</v>
      </c>
      <c r="E29" s="7">
        <v>563</v>
      </c>
      <c r="F29" s="7">
        <v>478</v>
      </c>
      <c r="G29" s="7">
        <v>398</v>
      </c>
      <c r="H29" s="7">
        <v>375</v>
      </c>
      <c r="I29" s="7">
        <f>289</f>
        <v>289</v>
      </c>
      <c r="J29" s="7">
        <v>301</v>
      </c>
      <c r="K29" s="7"/>
      <c r="L29" s="7">
        <v>336</v>
      </c>
      <c r="M29" s="7">
        <v>280</v>
      </c>
      <c r="N29" s="7">
        <v>223</v>
      </c>
      <c r="O29" s="11">
        <v>121</v>
      </c>
      <c r="P29" s="11">
        <v>113</v>
      </c>
      <c r="Q29" s="11">
        <v>106</v>
      </c>
      <c r="R29" s="11">
        <v>91</v>
      </c>
      <c r="S29" s="35">
        <v>128.2666285038</v>
      </c>
      <c r="T29" s="35">
        <v>124</v>
      </c>
      <c r="U29" s="11">
        <v>112</v>
      </c>
      <c r="V29" s="11">
        <v>25</v>
      </c>
      <c r="W29" s="11">
        <v>13</v>
      </c>
      <c r="X29" s="11">
        <v>7</v>
      </c>
      <c r="Y29" s="32">
        <v>0</v>
      </c>
    </row>
    <row r="30" spans="1:26" ht="15">
      <c r="A30" s="7" t="s">
        <v>5</v>
      </c>
      <c r="B30" s="8">
        <v>125</v>
      </c>
      <c r="C30" s="8">
        <v>141</v>
      </c>
      <c r="D30" s="9">
        <v>155</v>
      </c>
      <c r="E30" s="7">
        <v>117</v>
      </c>
      <c r="F30" s="7">
        <v>92</v>
      </c>
      <c r="G30" s="7">
        <v>86</v>
      </c>
      <c r="H30" s="7">
        <v>90</v>
      </c>
      <c r="I30" s="7">
        <f>97-1</f>
        <v>96</v>
      </c>
      <c r="J30" s="7">
        <v>101</v>
      </c>
      <c r="K30" s="7"/>
      <c r="L30" s="7">
        <v>63</v>
      </c>
      <c r="M30" s="7">
        <v>72</v>
      </c>
      <c r="N30" s="7">
        <v>26</v>
      </c>
      <c r="O30" s="11">
        <v>33</v>
      </c>
      <c r="P30" s="11">
        <v>32</v>
      </c>
      <c r="Q30" s="11">
        <v>31</v>
      </c>
      <c r="R30" s="11">
        <v>24</v>
      </c>
      <c r="S30" s="35">
        <v>19.666663170000003</v>
      </c>
      <c r="T30" s="35">
        <v>29</v>
      </c>
      <c r="U30" s="11">
        <v>27</v>
      </c>
      <c r="V30" s="11">
        <v>0</v>
      </c>
      <c r="W30" s="11">
        <v>0</v>
      </c>
      <c r="X30" s="11">
        <v>0</v>
      </c>
      <c r="Y30" s="32">
        <v>0</v>
      </c>
      <c r="Z30" s="79" t="s">
        <v>42</v>
      </c>
    </row>
    <row r="31" spans="1:25" ht="15">
      <c r="A31" s="16" t="s">
        <v>6</v>
      </c>
      <c r="B31" s="36">
        <f aca="true" t="shared" si="23" ref="B31:G31">(B29+B30)</f>
        <v>926</v>
      </c>
      <c r="C31" s="36">
        <f t="shared" si="23"/>
        <v>908</v>
      </c>
      <c r="D31" s="36">
        <f t="shared" si="23"/>
        <v>836</v>
      </c>
      <c r="E31" s="36">
        <f t="shared" si="23"/>
        <v>680</v>
      </c>
      <c r="F31" s="36">
        <f t="shared" si="23"/>
        <v>570</v>
      </c>
      <c r="G31" s="36">
        <f t="shared" si="23"/>
        <v>484</v>
      </c>
      <c r="H31" s="36">
        <f>(H29+H30)+1</f>
        <v>466</v>
      </c>
      <c r="I31" s="36">
        <f>(I29+I30)</f>
        <v>385</v>
      </c>
      <c r="J31" s="36">
        <f>(J29+J30)</f>
        <v>402</v>
      </c>
      <c r="K31" s="36"/>
      <c r="L31" s="36">
        <f>(L29+L30)</f>
        <v>399</v>
      </c>
      <c r="M31" s="36">
        <f aca="true" t="shared" si="24" ref="M31:S31">(M29+M30)</f>
        <v>352</v>
      </c>
      <c r="N31" s="36">
        <f t="shared" si="24"/>
        <v>249</v>
      </c>
      <c r="O31" s="37">
        <f t="shared" si="24"/>
        <v>154</v>
      </c>
      <c r="P31" s="37">
        <f t="shared" si="24"/>
        <v>145</v>
      </c>
      <c r="Q31" s="37">
        <f t="shared" si="24"/>
        <v>137</v>
      </c>
      <c r="R31" s="37">
        <f t="shared" si="24"/>
        <v>115</v>
      </c>
      <c r="S31" s="37">
        <f t="shared" si="24"/>
        <v>147.9332916738</v>
      </c>
      <c r="T31" s="37">
        <f aca="true" t="shared" si="25" ref="T31:Y31">(T29+T30)</f>
        <v>153</v>
      </c>
      <c r="U31" s="37">
        <f t="shared" si="25"/>
        <v>139</v>
      </c>
      <c r="V31" s="37">
        <f t="shared" si="25"/>
        <v>25</v>
      </c>
      <c r="W31" s="37">
        <f t="shared" si="25"/>
        <v>13</v>
      </c>
      <c r="X31" s="37">
        <f t="shared" si="25"/>
        <v>7</v>
      </c>
      <c r="Y31" s="37">
        <f t="shared" si="25"/>
        <v>0</v>
      </c>
    </row>
    <row r="32" spans="1:28" ht="15">
      <c r="A32" s="5" t="s">
        <v>7</v>
      </c>
      <c r="B32" s="51">
        <f aca="true" t="shared" si="26" ref="B32:G32">(B29/B31)</f>
        <v>0.8650107991360692</v>
      </c>
      <c r="C32" s="51">
        <f t="shared" si="26"/>
        <v>0.8447136563876652</v>
      </c>
      <c r="D32" s="51">
        <f t="shared" si="26"/>
        <v>0.8145933014354066</v>
      </c>
      <c r="E32" s="51">
        <f t="shared" si="26"/>
        <v>0.8279411764705882</v>
      </c>
      <c r="F32" s="51">
        <f t="shared" si="26"/>
        <v>0.8385964912280702</v>
      </c>
      <c r="G32" s="51">
        <f t="shared" si="26"/>
        <v>0.8223140495867769</v>
      </c>
      <c r="H32" s="51">
        <f>(H29/H31)</f>
        <v>0.8047210300429185</v>
      </c>
      <c r="I32" s="51">
        <f>(I29/I31)</f>
        <v>0.7506493506493507</v>
      </c>
      <c r="J32" s="51">
        <f>(J29/J31)</f>
        <v>0.7487562189054726</v>
      </c>
      <c r="K32" s="51"/>
      <c r="L32" s="51">
        <f>(L29/L31)</f>
        <v>0.8421052631578947</v>
      </c>
      <c r="M32" s="51">
        <f aca="true" t="shared" si="27" ref="M32:S32">(M29/M31)</f>
        <v>0.7954545454545454</v>
      </c>
      <c r="N32" s="51">
        <f t="shared" si="27"/>
        <v>0.8955823293172691</v>
      </c>
      <c r="O32" s="52">
        <f t="shared" si="27"/>
        <v>0.7857142857142857</v>
      </c>
      <c r="P32" s="52">
        <f t="shared" si="27"/>
        <v>0.7793103448275862</v>
      </c>
      <c r="Q32" s="52">
        <f t="shared" si="27"/>
        <v>0.7737226277372263</v>
      </c>
      <c r="R32" s="52">
        <f t="shared" si="27"/>
        <v>0.7913043478260869</v>
      </c>
      <c r="S32" s="52">
        <f t="shared" si="27"/>
        <v>0.8670572191865646</v>
      </c>
      <c r="T32" s="52">
        <f>(T29/T31)</f>
        <v>0.8104575163398693</v>
      </c>
      <c r="U32" s="52">
        <f>(U29/U31)</f>
        <v>0.8057553956834532</v>
      </c>
      <c r="V32" s="52">
        <f>(V29/V31)</f>
        <v>1</v>
      </c>
      <c r="W32" s="52">
        <f>(W29/W31)</f>
        <v>1</v>
      </c>
      <c r="X32" s="52">
        <f>(X29/X31)</f>
        <v>1</v>
      </c>
      <c r="Y32" s="52" t="s">
        <v>45</v>
      </c>
      <c r="Z32" s="52"/>
      <c r="AA32" s="52"/>
      <c r="AB32" s="52"/>
    </row>
    <row r="33" spans="1:24" ht="1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19" ht="15.75">
      <c r="A34" s="78" t="s">
        <v>25</v>
      </c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1"/>
      <c r="Q34" s="11"/>
      <c r="R34" s="11"/>
      <c r="S34" s="11"/>
    </row>
    <row r="35" spans="1:28" ht="15">
      <c r="A35" s="7" t="s">
        <v>4</v>
      </c>
      <c r="B35" s="8">
        <v>58</v>
      </c>
      <c r="C35" s="8">
        <v>55</v>
      </c>
      <c r="D35" s="9">
        <v>75</v>
      </c>
      <c r="E35" s="7">
        <v>47</v>
      </c>
      <c r="F35" s="7">
        <v>37</v>
      </c>
      <c r="G35" s="7">
        <v>31</v>
      </c>
      <c r="H35" s="7">
        <v>25</v>
      </c>
      <c r="I35" s="7">
        <v>22</v>
      </c>
      <c r="J35" s="7">
        <v>20</v>
      </c>
      <c r="K35" s="7"/>
      <c r="L35" s="7">
        <v>30</v>
      </c>
      <c r="M35" s="38">
        <v>32</v>
      </c>
      <c r="N35" s="38">
        <v>28</v>
      </c>
      <c r="O35" s="11">
        <v>26</v>
      </c>
      <c r="P35" s="11">
        <v>31</v>
      </c>
      <c r="Q35" s="11">
        <v>37</v>
      </c>
      <c r="R35" s="11">
        <v>57</v>
      </c>
      <c r="S35" s="35">
        <v>90.93331348879997</v>
      </c>
      <c r="T35" s="35">
        <v>129</v>
      </c>
      <c r="U35" s="11">
        <v>143</v>
      </c>
      <c r="V35" s="11">
        <v>131</v>
      </c>
      <c r="W35" s="33">
        <v>120</v>
      </c>
      <c r="X35" s="11">
        <v>155</v>
      </c>
      <c r="Y35" s="32">
        <v>268</v>
      </c>
      <c r="Z35" s="75">
        <v>267</v>
      </c>
      <c r="AA35" s="75">
        <v>244</v>
      </c>
      <c r="AB35" s="75">
        <v>258</v>
      </c>
    </row>
    <row r="36" spans="1:28" ht="15">
      <c r="A36" s="7" t="s">
        <v>5</v>
      </c>
      <c r="B36" s="8">
        <v>704</v>
      </c>
      <c r="C36" s="8">
        <v>750</v>
      </c>
      <c r="D36" s="9">
        <v>771</v>
      </c>
      <c r="E36" s="7">
        <v>755</v>
      </c>
      <c r="F36" s="7">
        <v>721</v>
      </c>
      <c r="G36" s="7">
        <v>686</v>
      </c>
      <c r="H36" s="7">
        <v>673</v>
      </c>
      <c r="I36" s="7">
        <v>672</v>
      </c>
      <c r="J36" s="7">
        <v>594</v>
      </c>
      <c r="K36" s="7"/>
      <c r="L36" s="7">
        <v>929</v>
      </c>
      <c r="M36" s="39">
        <v>1053</v>
      </c>
      <c r="N36" s="39">
        <v>1071</v>
      </c>
      <c r="O36" s="11">
        <v>1115</v>
      </c>
      <c r="P36" s="11">
        <v>986</v>
      </c>
      <c r="Q36" s="11">
        <v>980</v>
      </c>
      <c r="R36" s="11">
        <v>856</v>
      </c>
      <c r="S36" s="35">
        <v>860.38869846</v>
      </c>
      <c r="T36" s="35">
        <v>870</v>
      </c>
      <c r="U36" s="11">
        <v>825</v>
      </c>
      <c r="V36" s="11">
        <v>743</v>
      </c>
      <c r="W36" s="33">
        <v>725</v>
      </c>
      <c r="X36" s="11">
        <v>621</v>
      </c>
      <c r="Y36" s="32">
        <v>809</v>
      </c>
      <c r="Z36" s="75">
        <v>822</v>
      </c>
      <c r="AA36" s="75">
        <v>819</v>
      </c>
      <c r="AB36" s="75">
        <v>682</v>
      </c>
    </row>
    <row r="37" spans="1:28" ht="15">
      <c r="A37" s="16" t="s">
        <v>6</v>
      </c>
      <c r="B37" s="36">
        <f aca="true" t="shared" si="28" ref="B37:G37">(B35+B36)</f>
        <v>762</v>
      </c>
      <c r="C37" s="36">
        <f t="shared" si="28"/>
        <v>805</v>
      </c>
      <c r="D37" s="36">
        <f t="shared" si="28"/>
        <v>846</v>
      </c>
      <c r="E37" s="36">
        <f t="shared" si="28"/>
        <v>802</v>
      </c>
      <c r="F37" s="36">
        <f t="shared" si="28"/>
        <v>758</v>
      </c>
      <c r="G37" s="36">
        <f t="shared" si="28"/>
        <v>717</v>
      </c>
      <c r="H37" s="36">
        <f>(H35+H36)</f>
        <v>698</v>
      </c>
      <c r="I37" s="36">
        <f>(I35+I36)</f>
        <v>694</v>
      </c>
      <c r="J37" s="36">
        <f>(J35+J36)</f>
        <v>614</v>
      </c>
      <c r="K37" s="36"/>
      <c r="L37" s="36">
        <f aca="true" t="shared" si="29" ref="L37:Q37">(L35+L36)</f>
        <v>959</v>
      </c>
      <c r="M37" s="40">
        <f t="shared" si="29"/>
        <v>1085</v>
      </c>
      <c r="N37" s="40">
        <f t="shared" si="29"/>
        <v>1099</v>
      </c>
      <c r="O37" s="41">
        <f t="shared" si="29"/>
        <v>1141</v>
      </c>
      <c r="P37" s="41">
        <f t="shared" si="29"/>
        <v>1017</v>
      </c>
      <c r="Q37" s="41">
        <f t="shared" si="29"/>
        <v>1017</v>
      </c>
      <c r="R37" s="41">
        <v>912</v>
      </c>
      <c r="S37" s="41">
        <f aca="true" t="shared" si="30" ref="S37:Y37">S35+S36</f>
        <v>951.3220119488</v>
      </c>
      <c r="T37" s="41">
        <f t="shared" si="30"/>
        <v>999</v>
      </c>
      <c r="U37" s="41">
        <f t="shared" si="30"/>
        <v>968</v>
      </c>
      <c r="V37" s="41">
        <f t="shared" si="30"/>
        <v>874</v>
      </c>
      <c r="W37" s="41">
        <f t="shared" si="30"/>
        <v>845</v>
      </c>
      <c r="X37" s="41">
        <f t="shared" si="30"/>
        <v>776</v>
      </c>
      <c r="Y37" s="41">
        <f t="shared" si="30"/>
        <v>1077</v>
      </c>
      <c r="Z37" s="41">
        <f>Z35+Z36</f>
        <v>1089</v>
      </c>
      <c r="AA37" s="41">
        <f>AA35+AA36</f>
        <v>1063</v>
      </c>
      <c r="AB37" s="41">
        <f>AB35+AB36</f>
        <v>940</v>
      </c>
    </row>
    <row r="38" spans="1:28" ht="15">
      <c r="A38" s="5" t="s">
        <v>7</v>
      </c>
      <c r="B38" s="51">
        <f aca="true" t="shared" si="31" ref="B38:G38">(B35/B37)</f>
        <v>0.07611548556430446</v>
      </c>
      <c r="C38" s="51">
        <f t="shared" si="31"/>
        <v>0.06832298136645963</v>
      </c>
      <c r="D38" s="51">
        <f t="shared" si="31"/>
        <v>0.08865248226950355</v>
      </c>
      <c r="E38" s="51">
        <f t="shared" si="31"/>
        <v>0.05860349127182045</v>
      </c>
      <c r="F38" s="51">
        <f t="shared" si="31"/>
        <v>0.048812664907651716</v>
      </c>
      <c r="G38" s="51">
        <f t="shared" si="31"/>
        <v>0.043235704323570434</v>
      </c>
      <c r="H38" s="51">
        <f>(H35/H37)</f>
        <v>0.03581661891117478</v>
      </c>
      <c r="I38" s="51">
        <f>(I35/I37)</f>
        <v>0.03170028818443804</v>
      </c>
      <c r="J38" s="51">
        <f>(J35/J37)</f>
        <v>0.03257328990228013</v>
      </c>
      <c r="K38" s="51"/>
      <c r="L38" s="51">
        <f>(L35/L37)</f>
        <v>0.03128258602711158</v>
      </c>
      <c r="M38" s="51">
        <f aca="true" t="shared" si="32" ref="M38:S38">(M35/M37)</f>
        <v>0.029493087557603687</v>
      </c>
      <c r="N38" s="51">
        <f>(N35/N37)</f>
        <v>0.025477707006369428</v>
      </c>
      <c r="O38" s="52">
        <f t="shared" si="32"/>
        <v>0.022787028921998246</v>
      </c>
      <c r="P38" s="52">
        <f t="shared" si="32"/>
        <v>0.03048180924287119</v>
      </c>
      <c r="Q38" s="52">
        <f t="shared" si="32"/>
        <v>0.03638151425762045</v>
      </c>
      <c r="R38" s="52">
        <f t="shared" si="32"/>
        <v>0.0625</v>
      </c>
      <c r="S38" s="52">
        <f t="shared" si="32"/>
        <v>0.09558626032684923</v>
      </c>
      <c r="T38" s="52">
        <f aca="true" t="shared" si="33" ref="T38:Y38">(T35/T37)</f>
        <v>0.12912912912912913</v>
      </c>
      <c r="U38" s="52">
        <f t="shared" si="33"/>
        <v>0.14772727272727273</v>
      </c>
      <c r="V38" s="52">
        <f t="shared" si="33"/>
        <v>0.14988558352402745</v>
      </c>
      <c r="W38" s="52">
        <f t="shared" si="33"/>
        <v>0.14201183431952663</v>
      </c>
      <c r="X38" s="52">
        <f t="shared" si="33"/>
        <v>0.19974226804123713</v>
      </c>
      <c r="Y38" s="52">
        <f t="shared" si="33"/>
        <v>0.2488393686165274</v>
      </c>
      <c r="Z38" s="52">
        <f>(Z35/Z37)</f>
        <v>0.24517906336088155</v>
      </c>
      <c r="AA38" s="52">
        <f>(AA35/AA37)</f>
        <v>0.2295390404515522</v>
      </c>
      <c r="AB38" s="52">
        <f>(AB35/AB37)</f>
        <v>0.274468085106383</v>
      </c>
    </row>
    <row r="39" spans="1:24" ht="15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2" ht="15">
      <c r="A40" s="42" t="s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</row>
    <row r="41" spans="1:28" ht="15">
      <c r="A41" s="7" t="s">
        <v>4</v>
      </c>
      <c r="B41" s="8"/>
      <c r="C41" s="8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1"/>
      <c r="Q41" s="11"/>
      <c r="R41" s="11"/>
      <c r="S41" s="11"/>
      <c r="U41" s="11"/>
      <c r="V41" s="11">
        <v>9</v>
      </c>
      <c r="W41" s="33">
        <v>12</v>
      </c>
      <c r="X41" s="11">
        <v>12</v>
      </c>
      <c r="Y41" s="32">
        <v>48</v>
      </c>
      <c r="Z41" s="75">
        <v>43</v>
      </c>
      <c r="AA41" s="75">
        <v>40</v>
      </c>
      <c r="AB41" s="75">
        <v>44</v>
      </c>
    </row>
    <row r="42" spans="1:28" s="3" customFormat="1" ht="15">
      <c r="A42" s="7" t="s">
        <v>5</v>
      </c>
      <c r="B42" s="8"/>
      <c r="C42" s="8"/>
      <c r="D42" s="9"/>
      <c r="E42" s="7"/>
      <c r="F42" s="7">
        <v>0</v>
      </c>
      <c r="G42" s="7">
        <v>60</v>
      </c>
      <c r="H42" s="7">
        <v>77</v>
      </c>
      <c r="I42" s="7">
        <v>90</v>
      </c>
      <c r="J42" s="7">
        <v>98</v>
      </c>
      <c r="K42" s="7"/>
      <c r="L42" s="7">
        <v>169</v>
      </c>
      <c r="M42" s="7">
        <v>161</v>
      </c>
      <c r="N42" s="7">
        <v>219</v>
      </c>
      <c r="O42" s="11">
        <v>223</v>
      </c>
      <c r="P42" s="11">
        <v>251</v>
      </c>
      <c r="Q42" s="11">
        <v>241</v>
      </c>
      <c r="R42" s="11">
        <v>250</v>
      </c>
      <c r="S42" s="11">
        <v>255</v>
      </c>
      <c r="T42" s="11">
        <v>259</v>
      </c>
      <c r="U42" s="11">
        <v>254</v>
      </c>
      <c r="V42" s="11">
        <v>256</v>
      </c>
      <c r="W42" s="33">
        <v>254</v>
      </c>
      <c r="X42" s="11">
        <v>207</v>
      </c>
      <c r="Y42" s="32">
        <v>210</v>
      </c>
      <c r="Z42" s="76">
        <v>240</v>
      </c>
      <c r="AA42" s="76">
        <v>214</v>
      </c>
      <c r="AB42" s="76">
        <v>196</v>
      </c>
    </row>
    <row r="43" spans="1:28" s="3" customFormat="1" ht="15">
      <c r="A43" s="17" t="s">
        <v>6</v>
      </c>
      <c r="B43" s="43" t="e">
        <f>(B42+#REF!)</f>
        <v>#REF!</v>
      </c>
      <c r="C43" s="43" t="e">
        <f>(C42+#REF!)</f>
        <v>#REF!</v>
      </c>
      <c r="D43" s="43" t="e">
        <f>(D42+#REF!)</f>
        <v>#REF!</v>
      </c>
      <c r="E43" s="43" t="e">
        <f>(E42+#REF!)</f>
        <v>#REF!</v>
      </c>
      <c r="F43" s="43" t="e">
        <f>(F42+#REF!)</f>
        <v>#REF!</v>
      </c>
      <c r="G43" s="43">
        <f>SUM(G42)</f>
        <v>60</v>
      </c>
      <c r="H43" s="43">
        <f>SUM(H42)</f>
        <v>77</v>
      </c>
      <c r="I43" s="43">
        <f>SUM(I42)</f>
        <v>90</v>
      </c>
      <c r="J43" s="43">
        <f>SUM(J42)</f>
        <v>98</v>
      </c>
      <c r="K43" s="43"/>
      <c r="L43" s="36" t="s">
        <v>13</v>
      </c>
      <c r="M43" s="43" t="s">
        <v>13</v>
      </c>
      <c r="N43" s="43">
        <f aca="true" t="shared" si="34" ref="N43:S43">SUM(N42)</f>
        <v>219</v>
      </c>
      <c r="O43" s="26">
        <f t="shared" si="34"/>
        <v>223</v>
      </c>
      <c r="P43" s="26">
        <f t="shared" si="34"/>
        <v>251</v>
      </c>
      <c r="Q43" s="26">
        <f t="shared" si="34"/>
        <v>241</v>
      </c>
      <c r="R43" s="26">
        <f t="shared" si="34"/>
        <v>250</v>
      </c>
      <c r="S43" s="26">
        <f t="shared" si="34"/>
        <v>255</v>
      </c>
      <c r="T43" s="26">
        <f>SUM(T42)</f>
        <v>259</v>
      </c>
      <c r="U43" s="26">
        <f>SUM(U42)</f>
        <v>254</v>
      </c>
      <c r="V43" s="26">
        <f aca="true" t="shared" si="35" ref="V43:AA43">SUM(V41:V42)</f>
        <v>265</v>
      </c>
      <c r="W43" s="26">
        <f t="shared" si="35"/>
        <v>266</v>
      </c>
      <c r="X43" s="26">
        <f t="shared" si="35"/>
        <v>219</v>
      </c>
      <c r="Y43" s="26">
        <f t="shared" si="35"/>
        <v>258</v>
      </c>
      <c r="Z43" s="26">
        <f t="shared" si="35"/>
        <v>283</v>
      </c>
      <c r="AA43" s="26">
        <f t="shared" si="35"/>
        <v>254</v>
      </c>
      <c r="AB43" s="26">
        <f>SUM(AB41:AB42)</f>
        <v>240</v>
      </c>
    </row>
    <row r="44" spans="1:28" s="3" customFormat="1" ht="15">
      <c r="A44" s="53" t="s">
        <v>7</v>
      </c>
      <c r="B44" s="51" t="e">
        <f aca="true" t="shared" si="36" ref="B44:J44">(B42/B43)</f>
        <v>#REF!</v>
      </c>
      <c r="C44" s="51" t="e">
        <f t="shared" si="36"/>
        <v>#REF!</v>
      </c>
      <c r="D44" s="51" t="e">
        <f t="shared" si="36"/>
        <v>#REF!</v>
      </c>
      <c r="E44" s="51" t="e">
        <f t="shared" si="36"/>
        <v>#REF!</v>
      </c>
      <c r="F44" s="51" t="e">
        <f t="shared" si="36"/>
        <v>#REF!</v>
      </c>
      <c r="G44" s="51">
        <f t="shared" si="36"/>
        <v>1</v>
      </c>
      <c r="H44" s="51">
        <f t="shared" si="36"/>
        <v>1</v>
      </c>
      <c r="I44" s="51">
        <f t="shared" si="36"/>
        <v>1</v>
      </c>
      <c r="J44" s="51">
        <f t="shared" si="36"/>
        <v>1</v>
      </c>
      <c r="K44" s="51"/>
      <c r="L44" s="51" t="s">
        <v>13</v>
      </c>
      <c r="M44" s="51" t="s">
        <v>13</v>
      </c>
      <c r="N44" s="51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f aca="true" t="shared" si="37" ref="U44:AA44">U41/U43</f>
        <v>0</v>
      </c>
      <c r="V44" s="52">
        <f t="shared" si="37"/>
        <v>0.033962264150943396</v>
      </c>
      <c r="W44" s="52">
        <f t="shared" si="37"/>
        <v>0.045112781954887216</v>
      </c>
      <c r="X44" s="52">
        <f t="shared" si="37"/>
        <v>0.0547945205479452</v>
      </c>
      <c r="Y44" s="52">
        <f t="shared" si="37"/>
        <v>0.18604651162790697</v>
      </c>
      <c r="Z44" s="52">
        <f t="shared" si="37"/>
        <v>0.1519434628975265</v>
      </c>
      <c r="AA44" s="52">
        <f t="shared" si="37"/>
        <v>0.15748031496062992</v>
      </c>
      <c r="AB44" s="52">
        <f>AB41/AB43</f>
        <v>0.18333333333333332</v>
      </c>
    </row>
    <row r="45" spans="1:28" s="3" customFormat="1" ht="15">
      <c r="A45" s="3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68"/>
      <c r="Z45" s="76"/>
      <c r="AA45" s="76"/>
      <c r="AB45" s="76"/>
    </row>
    <row r="46" spans="1:28" s="3" customFormat="1" ht="15">
      <c r="A46" s="42" t="s">
        <v>15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11"/>
      <c r="Y46" s="68"/>
      <c r="Z46" s="76"/>
      <c r="AA46" s="76"/>
      <c r="AB46" s="76"/>
    </row>
    <row r="47" spans="1:28" ht="15">
      <c r="A47" s="7" t="s">
        <v>4</v>
      </c>
      <c r="B47" s="8"/>
      <c r="C47" s="8"/>
      <c r="D47" s="9"/>
      <c r="E47" s="7"/>
      <c r="F47" s="7"/>
      <c r="G47" s="7"/>
      <c r="H47" s="7"/>
      <c r="I47" s="7"/>
      <c r="J47" s="7"/>
      <c r="K47" s="7"/>
      <c r="L47" s="7">
        <v>154</v>
      </c>
      <c r="M47" s="7">
        <v>166</v>
      </c>
      <c r="N47" s="7">
        <v>192</v>
      </c>
      <c r="O47" s="11">
        <v>216</v>
      </c>
      <c r="P47" s="11">
        <v>250</v>
      </c>
      <c r="Q47" s="11">
        <v>330</v>
      </c>
      <c r="R47" s="11">
        <v>408</v>
      </c>
      <c r="S47" s="11">
        <v>513</v>
      </c>
      <c r="T47" s="11">
        <f>465+30</f>
        <v>495</v>
      </c>
      <c r="U47" s="11">
        <v>484</v>
      </c>
      <c r="V47" s="11">
        <v>508</v>
      </c>
      <c r="W47" s="11">
        <v>573</v>
      </c>
      <c r="X47" s="11">
        <v>622</v>
      </c>
      <c r="Y47" s="32">
        <v>558</v>
      </c>
      <c r="Z47" s="75">
        <v>555</v>
      </c>
      <c r="AA47" s="75">
        <v>459</v>
      </c>
      <c r="AB47" s="75">
        <v>496</v>
      </c>
    </row>
    <row r="48" spans="1:28" ht="15.75">
      <c r="A48" s="7" t="s">
        <v>5</v>
      </c>
      <c r="W48" s="11">
        <v>1</v>
      </c>
      <c r="X48" s="11">
        <v>0</v>
      </c>
      <c r="Y48" s="32">
        <v>3</v>
      </c>
      <c r="Z48" s="75">
        <v>15</v>
      </c>
      <c r="AA48" s="75">
        <v>11</v>
      </c>
      <c r="AB48" s="75">
        <v>10</v>
      </c>
    </row>
    <row r="49" spans="1:28" ht="15">
      <c r="A49" s="16" t="s">
        <v>6</v>
      </c>
      <c r="B49" s="36" t="e">
        <f>(#REF!+B47)</f>
        <v>#REF!</v>
      </c>
      <c r="C49" s="36" t="e">
        <f>(#REF!+C47)</f>
        <v>#REF!</v>
      </c>
      <c r="D49" s="36" t="e">
        <f>(#REF!+D47)</f>
        <v>#REF!</v>
      </c>
      <c r="E49" s="36" t="e">
        <f>(#REF!+E47)</f>
        <v>#REF!</v>
      </c>
      <c r="F49" s="36" t="e">
        <f>(#REF!+F47)</f>
        <v>#REF!</v>
      </c>
      <c r="G49" s="36" t="e">
        <f>(#REF!+G47)</f>
        <v>#REF!</v>
      </c>
      <c r="H49" s="36" t="e">
        <f>(#REF!+H47)</f>
        <v>#REF!</v>
      </c>
      <c r="I49" s="36" t="e">
        <f>(#REF!+I47)</f>
        <v>#REF!</v>
      </c>
      <c r="J49" s="36" t="e">
        <f>(#REF!+J47)</f>
        <v>#REF!</v>
      </c>
      <c r="K49" s="36"/>
      <c r="L49" s="36" t="e">
        <f>(#REF!+L47)</f>
        <v>#REF!</v>
      </c>
      <c r="M49" s="40" t="e">
        <f>(#REF!+M47)</f>
        <v>#REF!</v>
      </c>
      <c r="N49" s="41">
        <f aca="true" t="shared" si="38" ref="N49:V49">SUM(N47:N48)</f>
        <v>192</v>
      </c>
      <c r="O49" s="41">
        <f t="shared" si="38"/>
        <v>216</v>
      </c>
      <c r="P49" s="41">
        <f t="shared" si="38"/>
        <v>250</v>
      </c>
      <c r="Q49" s="41">
        <f t="shared" si="38"/>
        <v>330</v>
      </c>
      <c r="R49" s="41">
        <f t="shared" si="38"/>
        <v>408</v>
      </c>
      <c r="S49" s="41">
        <f t="shared" si="38"/>
        <v>513</v>
      </c>
      <c r="T49" s="41">
        <f t="shared" si="38"/>
        <v>495</v>
      </c>
      <c r="U49" s="41">
        <f t="shared" si="38"/>
        <v>484</v>
      </c>
      <c r="V49" s="41">
        <f t="shared" si="38"/>
        <v>508</v>
      </c>
      <c r="W49" s="41">
        <f>SUM(W47:W48)</f>
        <v>574</v>
      </c>
      <c r="X49" s="41">
        <f>SUM(X47:X48)</f>
        <v>622</v>
      </c>
      <c r="Y49" s="41">
        <f>SUM(Y47:Y48)</f>
        <v>561</v>
      </c>
      <c r="Z49" s="41">
        <f>SUM(Z47:Z48)</f>
        <v>570</v>
      </c>
      <c r="AA49" s="41">
        <f>SUM(AA47:AA48)</f>
        <v>470</v>
      </c>
      <c r="AB49" s="41">
        <f>SUM(AB47:AB48)</f>
        <v>506</v>
      </c>
    </row>
    <row r="50" spans="1:28" ht="15">
      <c r="A50" s="5" t="s">
        <v>7</v>
      </c>
      <c r="B50" s="51" t="e">
        <f>(#REF!/B49)</f>
        <v>#REF!</v>
      </c>
      <c r="C50" s="51" t="e">
        <f>(#REF!/C49)</f>
        <v>#REF!</v>
      </c>
      <c r="D50" s="51" t="e">
        <f>(#REF!/D49)</f>
        <v>#REF!</v>
      </c>
      <c r="E50" s="51" t="e">
        <f>(#REF!/E49)</f>
        <v>#REF!</v>
      </c>
      <c r="F50" s="51" t="e">
        <f>(#REF!/F49)</f>
        <v>#REF!</v>
      </c>
      <c r="G50" s="51" t="e">
        <f>(#REF!/G49)</f>
        <v>#REF!</v>
      </c>
      <c r="H50" s="51" t="e">
        <f>(#REF!/H49)</f>
        <v>#REF!</v>
      </c>
      <c r="I50" s="51" t="e">
        <f>(#REF!/I49)</f>
        <v>#REF!</v>
      </c>
      <c r="J50" s="51" t="e">
        <f>(#REF!/J49)</f>
        <v>#REF!</v>
      </c>
      <c r="K50" s="51"/>
      <c r="L50" s="51" t="e">
        <f>(#REF!/L49)</f>
        <v>#REF!</v>
      </c>
      <c r="M50" s="51" t="e">
        <f>(#REF!/M49)</f>
        <v>#REF!</v>
      </c>
      <c r="N50" s="52">
        <f aca="true" t="shared" si="39" ref="N50:W50">(N47/N49)</f>
        <v>1</v>
      </c>
      <c r="O50" s="52">
        <f t="shared" si="39"/>
        <v>1</v>
      </c>
      <c r="P50" s="52">
        <f t="shared" si="39"/>
        <v>1</v>
      </c>
      <c r="Q50" s="52">
        <f t="shared" si="39"/>
        <v>1</v>
      </c>
      <c r="R50" s="52">
        <f t="shared" si="39"/>
        <v>1</v>
      </c>
      <c r="S50" s="52">
        <f t="shared" si="39"/>
        <v>1</v>
      </c>
      <c r="T50" s="52">
        <f t="shared" si="39"/>
        <v>1</v>
      </c>
      <c r="U50" s="52">
        <f t="shared" si="39"/>
        <v>1</v>
      </c>
      <c r="V50" s="52">
        <f t="shared" si="39"/>
        <v>1</v>
      </c>
      <c r="W50" s="52">
        <f t="shared" si="39"/>
        <v>0.9982578397212544</v>
      </c>
      <c r="X50" s="52">
        <f>(X47/X49)</f>
        <v>1</v>
      </c>
      <c r="Y50" s="52">
        <f>(Y47/Y49)</f>
        <v>0.9946524064171123</v>
      </c>
      <c r="Z50" s="52">
        <f>(Z47/Z49)</f>
        <v>0.9736842105263158</v>
      </c>
      <c r="AA50" s="52">
        <f>(AA47/AA49)</f>
        <v>0.9765957446808511</v>
      </c>
      <c r="AB50" s="52">
        <f>(AB47/AB49)</f>
        <v>0.9802371541501976</v>
      </c>
    </row>
    <row r="51" spans="1:24" ht="15">
      <c r="A51" s="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2" ht="15">
      <c r="A52" s="42" t="s">
        <v>27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22"/>
      <c r="R52" s="22"/>
      <c r="S52" s="22"/>
      <c r="T52" s="22"/>
      <c r="U52" s="22"/>
      <c r="V52" s="22"/>
    </row>
    <row r="53" spans="1:26" ht="15">
      <c r="A53" s="7" t="s">
        <v>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2"/>
      <c r="Q53" s="22"/>
      <c r="R53" s="22"/>
      <c r="S53" s="22"/>
      <c r="U53" s="44">
        <v>25</v>
      </c>
      <c r="V53" s="44">
        <v>27</v>
      </c>
      <c r="W53" s="33">
        <v>39</v>
      </c>
      <c r="X53" s="11">
        <v>33</v>
      </c>
      <c r="Y53" s="32">
        <v>0</v>
      </c>
      <c r="Z53" s="32"/>
    </row>
    <row r="54" spans="1:26" ht="15">
      <c r="A54" s="7" t="s">
        <v>5</v>
      </c>
      <c r="B54" s="9">
        <v>366</v>
      </c>
      <c r="C54" s="9">
        <v>338</v>
      </c>
      <c r="D54" s="9">
        <v>343</v>
      </c>
      <c r="E54" s="29">
        <v>324</v>
      </c>
      <c r="F54" s="7">
        <v>309</v>
      </c>
      <c r="G54" s="7">
        <v>306</v>
      </c>
      <c r="H54" s="7">
        <v>284</v>
      </c>
      <c r="I54" s="7">
        <v>307</v>
      </c>
      <c r="J54" s="7">
        <v>307</v>
      </c>
      <c r="K54" s="7"/>
      <c r="L54" s="7">
        <v>293</v>
      </c>
      <c r="M54" s="7">
        <v>349</v>
      </c>
      <c r="N54" s="7"/>
      <c r="O54" s="11"/>
      <c r="P54" s="11"/>
      <c r="Q54" s="11"/>
      <c r="R54" s="11"/>
      <c r="S54" s="11">
        <v>6</v>
      </c>
      <c r="T54" s="11">
        <v>35</v>
      </c>
      <c r="U54" s="11">
        <v>112</v>
      </c>
      <c r="V54" s="11">
        <v>130</v>
      </c>
      <c r="W54" s="33">
        <v>117</v>
      </c>
      <c r="X54" s="11">
        <v>114</v>
      </c>
      <c r="Y54" s="32">
        <v>0</v>
      </c>
      <c r="Z54" s="80" t="s">
        <v>43</v>
      </c>
    </row>
    <row r="55" spans="1:26" ht="15">
      <c r="A55" s="16" t="s">
        <v>6</v>
      </c>
      <c r="B55" s="19" t="e">
        <f>(#REF!+B54)</f>
        <v>#REF!</v>
      </c>
      <c r="C55" s="19" t="e">
        <f>(#REF!+C54)</f>
        <v>#REF!</v>
      </c>
      <c r="D55" s="19" t="e">
        <f>(#REF!+D54)</f>
        <v>#REF!</v>
      </c>
      <c r="E55" s="19" t="e">
        <f>(#REF!+E54)</f>
        <v>#REF!</v>
      </c>
      <c r="F55" s="19" t="e">
        <f>(#REF!+F54)</f>
        <v>#REF!</v>
      </c>
      <c r="G55" s="19" t="e">
        <f>(#REF!+G54)</f>
        <v>#REF!</v>
      </c>
      <c r="H55" s="19" t="e">
        <f>(#REF!+H54)</f>
        <v>#REF!</v>
      </c>
      <c r="I55" s="19" t="e">
        <f>SUM(#REF!+I54)</f>
        <v>#REF!</v>
      </c>
      <c r="J55" s="19" t="e">
        <f>SUM(#REF!+J54)</f>
        <v>#REF!</v>
      </c>
      <c r="K55" s="19"/>
      <c r="L55" s="19" t="e">
        <f>SUM(#REF!+L54)</f>
        <v>#REF!</v>
      </c>
      <c r="M55" s="19">
        <f>SUM(M53:M54)</f>
        <v>349</v>
      </c>
      <c r="N55" s="19"/>
      <c r="O55" s="20"/>
      <c r="P55" s="20"/>
      <c r="Q55" s="20"/>
      <c r="R55" s="20"/>
      <c r="S55" s="20">
        <f>SUM(S54)</f>
        <v>6</v>
      </c>
      <c r="T55" s="20">
        <f>SUM(T54)</f>
        <v>35</v>
      </c>
      <c r="U55" s="20">
        <f>U53+U54</f>
        <v>137</v>
      </c>
      <c r="V55" s="20">
        <f>V53+V54</f>
        <v>157</v>
      </c>
      <c r="W55" s="20">
        <f>W53+W54</f>
        <v>156</v>
      </c>
      <c r="X55" s="20">
        <f>X53+X54</f>
        <v>147</v>
      </c>
      <c r="Y55" s="20">
        <f>Y53+Y54</f>
        <v>0</v>
      </c>
      <c r="Z55" s="20"/>
    </row>
    <row r="56" spans="1:28" ht="15">
      <c r="A56" s="5" t="s">
        <v>7</v>
      </c>
      <c r="B56" s="51" t="e">
        <f>(#REF!/B55)</f>
        <v>#REF!</v>
      </c>
      <c r="C56" s="51" t="e">
        <f>(#REF!/C55)</f>
        <v>#REF!</v>
      </c>
      <c r="D56" s="51" t="e">
        <f>(#REF!/D55)</f>
        <v>#REF!</v>
      </c>
      <c r="E56" s="51" t="e">
        <f>(#REF!/E55)</f>
        <v>#REF!</v>
      </c>
      <c r="F56" s="51" t="e">
        <f>(#REF!/F55)</f>
        <v>#REF!</v>
      </c>
      <c r="G56" s="51" t="e">
        <f>(#REF!/G55)</f>
        <v>#REF!</v>
      </c>
      <c r="H56" s="51" t="e">
        <f>(#REF!/H55)</f>
        <v>#REF!</v>
      </c>
      <c r="I56" s="51" t="e">
        <f>(#REF!/I55)</f>
        <v>#REF!</v>
      </c>
      <c r="J56" s="51" t="e">
        <f>(#REF!/J55)</f>
        <v>#REF!</v>
      </c>
      <c r="K56" s="51"/>
      <c r="L56" s="51" t="e">
        <f>(#REF!/L55)</f>
        <v>#REF!</v>
      </c>
      <c r="M56" s="52">
        <f aca="true" t="shared" si="40" ref="M56:U56">M53/M55</f>
        <v>0</v>
      </c>
      <c r="N56" s="52"/>
      <c r="O56" s="52"/>
      <c r="P56" s="52"/>
      <c r="Q56" s="52"/>
      <c r="R56" s="52"/>
      <c r="S56" s="52">
        <f t="shared" si="40"/>
        <v>0</v>
      </c>
      <c r="T56" s="52">
        <f t="shared" si="40"/>
        <v>0</v>
      </c>
      <c r="U56" s="52">
        <f t="shared" si="40"/>
        <v>0.18248175182481752</v>
      </c>
      <c r="V56" s="52">
        <f>V53/V55</f>
        <v>0.17197452229299362</v>
      </c>
      <c r="W56" s="52">
        <f>W53/W55</f>
        <v>0.25</v>
      </c>
      <c r="X56" s="52">
        <f>X53/X55</f>
        <v>0.22448979591836735</v>
      </c>
      <c r="Y56" s="52" t="s">
        <v>29</v>
      </c>
      <c r="Z56" s="52"/>
      <c r="AA56" s="52"/>
      <c r="AB56" s="52"/>
    </row>
    <row r="57" spans="1:24" ht="15">
      <c r="A57" s="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2" ht="15.75">
      <c r="A58" s="42" t="s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2"/>
      <c r="Q58" s="22"/>
      <c r="R58" s="22"/>
      <c r="S58" s="22"/>
      <c r="V58" s="22"/>
    </row>
    <row r="59" spans="1:25" ht="15">
      <c r="A59" s="7" t="s">
        <v>4</v>
      </c>
      <c r="B59" s="8"/>
      <c r="C59" s="8"/>
      <c r="D59" s="9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31"/>
      <c r="Q59" s="11">
        <v>27</v>
      </c>
      <c r="R59" s="31">
        <v>22</v>
      </c>
      <c r="S59" s="35">
        <v>36.066658139000005</v>
      </c>
      <c r="T59" s="35">
        <v>53</v>
      </c>
      <c r="U59" s="35">
        <v>82</v>
      </c>
      <c r="V59" s="35">
        <v>114</v>
      </c>
      <c r="W59" s="33">
        <v>87</v>
      </c>
      <c r="X59" s="11">
        <v>84</v>
      </c>
      <c r="Y59" s="32">
        <v>0</v>
      </c>
    </row>
    <row r="60" spans="1:26" ht="15">
      <c r="A60" s="7" t="s">
        <v>5</v>
      </c>
      <c r="B60" s="8"/>
      <c r="C60" s="8"/>
      <c r="D60" s="9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1"/>
      <c r="Q60" s="11">
        <v>3</v>
      </c>
      <c r="R60" s="11">
        <v>138</v>
      </c>
      <c r="S60" s="35">
        <v>153.99997091330007</v>
      </c>
      <c r="T60" s="35">
        <v>124</v>
      </c>
      <c r="U60" s="35">
        <v>114</v>
      </c>
      <c r="V60" s="35">
        <v>96</v>
      </c>
      <c r="W60" s="33">
        <v>99</v>
      </c>
      <c r="X60" s="11">
        <v>88</v>
      </c>
      <c r="Y60" s="32">
        <v>0</v>
      </c>
      <c r="Z60" s="80" t="s">
        <v>42</v>
      </c>
    </row>
    <row r="61" spans="1:28" s="4" customFormat="1" ht="15">
      <c r="A61" s="16" t="s">
        <v>14</v>
      </c>
      <c r="B61" s="8"/>
      <c r="C61" s="8"/>
      <c r="D61" s="9"/>
      <c r="E61" s="7"/>
      <c r="F61" s="7"/>
      <c r="G61" s="7"/>
      <c r="H61" s="7"/>
      <c r="I61" s="7"/>
      <c r="J61" s="7"/>
      <c r="K61" s="7"/>
      <c r="L61" s="7"/>
      <c r="M61" s="7"/>
      <c r="N61" s="30">
        <f aca="true" t="shared" si="41" ref="N61:S61">N59+N60</f>
        <v>0</v>
      </c>
      <c r="O61" s="45">
        <f t="shared" si="41"/>
        <v>0</v>
      </c>
      <c r="P61" s="45">
        <f t="shared" si="41"/>
        <v>0</v>
      </c>
      <c r="Q61" s="45">
        <f t="shared" si="41"/>
        <v>30</v>
      </c>
      <c r="R61" s="45">
        <f t="shared" si="41"/>
        <v>160</v>
      </c>
      <c r="S61" s="45">
        <f t="shared" si="41"/>
        <v>190.06662905230007</v>
      </c>
      <c r="T61" s="45">
        <f aca="true" t="shared" si="42" ref="T61:Y61">T59+T60</f>
        <v>177</v>
      </c>
      <c r="U61" s="45">
        <f t="shared" si="42"/>
        <v>196</v>
      </c>
      <c r="V61" s="45">
        <f t="shared" si="42"/>
        <v>210</v>
      </c>
      <c r="W61" s="45">
        <f t="shared" si="42"/>
        <v>186</v>
      </c>
      <c r="X61" s="45">
        <f t="shared" si="42"/>
        <v>172</v>
      </c>
      <c r="Y61" s="45">
        <f t="shared" si="42"/>
        <v>0</v>
      </c>
      <c r="Z61" s="45"/>
      <c r="AA61" s="77"/>
      <c r="AB61" s="77"/>
    </row>
    <row r="62" spans="1:28" s="4" customFormat="1" ht="15">
      <c r="A62" s="5" t="s">
        <v>7</v>
      </c>
      <c r="B62" s="10"/>
      <c r="C62" s="10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15"/>
      <c r="P62" s="15"/>
      <c r="Q62" s="54"/>
      <c r="R62" s="54">
        <f aca="true" t="shared" si="43" ref="R62:W62">(R59/R61)</f>
        <v>0.1375</v>
      </c>
      <c r="S62" s="54">
        <f t="shared" si="43"/>
        <v>0.18975797234282327</v>
      </c>
      <c r="T62" s="54">
        <f t="shared" si="43"/>
        <v>0.2994350282485876</v>
      </c>
      <c r="U62" s="54">
        <f t="shared" si="43"/>
        <v>0.41836734693877553</v>
      </c>
      <c r="V62" s="54">
        <f t="shared" si="43"/>
        <v>0.5428571428571428</v>
      </c>
      <c r="W62" s="54">
        <f t="shared" si="43"/>
        <v>0.46774193548387094</v>
      </c>
      <c r="X62" s="54">
        <f>(X59/X61)</f>
        <v>0.4883720930232558</v>
      </c>
      <c r="Y62" s="54" t="s">
        <v>29</v>
      </c>
      <c r="Z62" s="54"/>
      <c r="AA62" s="54"/>
      <c r="AB62" s="54"/>
    </row>
    <row r="63" spans="1:28" s="4" customFormat="1" ht="15">
      <c r="A63" s="7"/>
      <c r="B63" s="8"/>
      <c r="C63" s="8"/>
      <c r="D63" s="9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1"/>
      <c r="Q63" s="12"/>
      <c r="R63" s="12"/>
      <c r="S63" s="12"/>
      <c r="T63" s="12"/>
      <c r="U63" s="12"/>
      <c r="V63" s="12"/>
      <c r="W63" s="12"/>
      <c r="X63" s="12"/>
      <c r="Y63" s="69"/>
      <c r="Z63" s="77"/>
      <c r="AA63" s="77"/>
      <c r="AB63" s="77"/>
    </row>
    <row r="64" spans="1:28" s="4" customFormat="1" ht="15">
      <c r="A64" s="16" t="s">
        <v>19</v>
      </c>
      <c r="B64" s="8"/>
      <c r="C64" s="8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1"/>
      <c r="Q64" s="12"/>
      <c r="R64" s="12"/>
      <c r="S64" s="12"/>
      <c r="T64" s="12"/>
      <c r="U64" s="12"/>
      <c r="V64" s="12"/>
      <c r="W64" s="11"/>
      <c r="X64" s="11"/>
      <c r="Y64" s="69"/>
      <c r="Z64" s="77"/>
      <c r="AA64" s="77"/>
      <c r="AB64" s="77"/>
    </row>
    <row r="65" spans="1:28" ht="15.75">
      <c r="A65" s="7" t="s">
        <v>9</v>
      </c>
      <c r="V65" s="24">
        <v>203</v>
      </c>
      <c r="W65" s="33">
        <v>253</v>
      </c>
      <c r="X65" s="11">
        <v>263</v>
      </c>
      <c r="Y65" s="32">
        <v>301</v>
      </c>
      <c r="Z65" s="75">
        <v>400</v>
      </c>
      <c r="AA65" s="75">
        <v>364</v>
      </c>
      <c r="AB65" s="75">
        <v>390</v>
      </c>
    </row>
    <row r="66" spans="1:28" ht="15.75">
      <c r="A66" s="7" t="s">
        <v>10</v>
      </c>
      <c r="V66" s="24">
        <v>69</v>
      </c>
      <c r="W66" s="33">
        <v>79</v>
      </c>
      <c r="X66" s="31">
        <v>69</v>
      </c>
      <c r="Y66" s="32">
        <v>69</v>
      </c>
      <c r="Z66" s="75">
        <v>64</v>
      </c>
      <c r="AA66" s="75">
        <v>63</v>
      </c>
      <c r="AB66" s="75">
        <v>55</v>
      </c>
    </row>
    <row r="67" spans="1:28" ht="15.75">
      <c r="A67" s="16" t="s">
        <v>11</v>
      </c>
      <c r="T67" s="24"/>
      <c r="V67" s="64">
        <f aca="true" t="shared" si="44" ref="V67:AA67">SUM(V65:V66)</f>
        <v>272</v>
      </c>
      <c r="W67" s="47">
        <f t="shared" si="44"/>
        <v>332</v>
      </c>
      <c r="X67" s="47">
        <f t="shared" si="44"/>
        <v>332</v>
      </c>
      <c r="Y67" s="47">
        <f t="shared" si="44"/>
        <v>370</v>
      </c>
      <c r="Z67" s="47">
        <f t="shared" si="44"/>
        <v>464</v>
      </c>
      <c r="AA67" s="47">
        <f t="shared" si="44"/>
        <v>427</v>
      </c>
      <c r="AB67" s="47">
        <f>SUM(AB65:AB66)</f>
        <v>445</v>
      </c>
    </row>
    <row r="68" spans="1:28" ht="15.75">
      <c r="A68" s="5" t="s">
        <v>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70"/>
      <c r="P68" s="70"/>
      <c r="Q68" s="70"/>
      <c r="R68" s="70"/>
      <c r="S68" s="70"/>
      <c r="T68" s="15"/>
      <c r="U68" s="70"/>
      <c r="V68" s="56">
        <f aca="true" t="shared" si="45" ref="V68:AA68">V65/V67</f>
        <v>0.7463235294117647</v>
      </c>
      <c r="W68" s="57">
        <f t="shared" si="45"/>
        <v>0.7620481927710844</v>
      </c>
      <c r="X68" s="57">
        <f t="shared" si="45"/>
        <v>0.7921686746987951</v>
      </c>
      <c r="Y68" s="57">
        <f t="shared" si="45"/>
        <v>0.8135135135135135</v>
      </c>
      <c r="Z68" s="57">
        <f t="shared" si="45"/>
        <v>0.8620689655172413</v>
      </c>
      <c r="AA68" s="57">
        <f t="shared" si="45"/>
        <v>0.8524590163934426</v>
      </c>
      <c r="AB68" s="57">
        <f>AB65/AB67</f>
        <v>0.8764044943820225</v>
      </c>
    </row>
    <row r="69" spans="1:24" ht="15.75">
      <c r="A69" s="7"/>
      <c r="V69" s="65"/>
      <c r="W69" s="46"/>
      <c r="X69" s="46"/>
    </row>
    <row r="70" ht="15.75">
      <c r="A70" s="16" t="s">
        <v>17</v>
      </c>
    </row>
    <row r="71" spans="1:28" ht="15">
      <c r="A71" s="7" t="s">
        <v>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1" t="s">
        <v>18</v>
      </c>
      <c r="Q71" s="11" t="s">
        <v>18</v>
      </c>
      <c r="R71" s="11" t="s">
        <v>18</v>
      </c>
      <c r="S71" s="11" t="s">
        <v>18</v>
      </c>
      <c r="T71" s="11">
        <v>56</v>
      </c>
      <c r="U71" s="11">
        <v>61</v>
      </c>
      <c r="V71" s="11">
        <v>63</v>
      </c>
      <c r="W71" s="11">
        <v>79</v>
      </c>
      <c r="X71" s="11">
        <v>85</v>
      </c>
      <c r="Y71" s="32">
        <v>85</v>
      </c>
      <c r="Z71" s="75">
        <v>82</v>
      </c>
      <c r="AA71" s="75">
        <v>74</v>
      </c>
      <c r="AB71" s="75">
        <v>66</v>
      </c>
    </row>
    <row r="72" spans="1:28" ht="15">
      <c r="A72" s="7" t="s">
        <v>10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1" t="s">
        <v>18</v>
      </c>
      <c r="Q72" s="11" t="s">
        <v>18</v>
      </c>
      <c r="R72" s="11" t="s">
        <v>18</v>
      </c>
      <c r="S72" s="11" t="s">
        <v>18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32">
        <v>0</v>
      </c>
      <c r="Z72" s="75">
        <v>0</v>
      </c>
      <c r="AA72" s="75">
        <v>0</v>
      </c>
      <c r="AB72" s="75">
        <v>0</v>
      </c>
    </row>
    <row r="73" spans="1:28" ht="15">
      <c r="A73" s="16" t="s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47"/>
      <c r="P73" s="47">
        <f aca="true" t="shared" si="46" ref="P73:W73">SUM(P71:P72)</f>
        <v>0</v>
      </c>
      <c r="Q73" s="47">
        <f t="shared" si="46"/>
        <v>0</v>
      </c>
      <c r="R73" s="47">
        <f t="shared" si="46"/>
        <v>0</v>
      </c>
      <c r="S73" s="47">
        <f t="shared" si="46"/>
        <v>0</v>
      </c>
      <c r="T73" s="47">
        <f t="shared" si="46"/>
        <v>56</v>
      </c>
      <c r="U73" s="47">
        <f t="shared" si="46"/>
        <v>61</v>
      </c>
      <c r="V73" s="47">
        <f t="shared" si="46"/>
        <v>63</v>
      </c>
      <c r="W73" s="47">
        <f t="shared" si="46"/>
        <v>79</v>
      </c>
      <c r="X73" s="47">
        <f>SUM(X71:X72)</f>
        <v>85</v>
      </c>
      <c r="Y73" s="47">
        <f>SUM(Y71:Y72)</f>
        <v>85</v>
      </c>
      <c r="Z73" s="47">
        <f>SUM(Z71:Z72)</f>
        <v>82</v>
      </c>
      <c r="AA73" s="47">
        <f>SUM(AA71:AA72)</f>
        <v>74</v>
      </c>
      <c r="AB73" s="47">
        <f>SUM(AB71:AB72)</f>
        <v>66</v>
      </c>
    </row>
    <row r="74" spans="1:28" ht="15">
      <c r="A74" s="5" t="s">
        <v>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5"/>
      <c r="P74" s="15">
        <v>0</v>
      </c>
      <c r="Q74" s="15">
        <v>0</v>
      </c>
      <c r="R74" s="15">
        <v>0</v>
      </c>
      <c r="S74" s="15">
        <v>0</v>
      </c>
      <c r="T74" s="57">
        <f aca="true" t="shared" si="47" ref="T74:Y74">T71/T73</f>
        <v>1</v>
      </c>
      <c r="U74" s="57">
        <f t="shared" si="47"/>
        <v>1</v>
      </c>
      <c r="V74" s="57">
        <f t="shared" si="47"/>
        <v>1</v>
      </c>
      <c r="W74" s="57">
        <f t="shared" si="47"/>
        <v>1</v>
      </c>
      <c r="X74" s="57">
        <f t="shared" si="47"/>
        <v>1</v>
      </c>
      <c r="Y74" s="57">
        <f t="shared" si="47"/>
        <v>1</v>
      </c>
      <c r="Z74" s="57">
        <f>Z71/Z73</f>
        <v>1</v>
      </c>
      <c r="AA74" s="57">
        <f>AA71/AA73</f>
        <v>1</v>
      </c>
      <c r="AB74" s="57">
        <f>AB71/AB73</f>
        <v>1</v>
      </c>
    </row>
    <row r="75" spans="1:2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1"/>
      <c r="Q75" s="11"/>
      <c r="R75" s="11"/>
      <c r="S75" s="11"/>
      <c r="T75" s="46"/>
      <c r="U75" s="46"/>
      <c r="V75" s="46"/>
      <c r="W75" s="46"/>
      <c r="X75" s="46"/>
    </row>
    <row r="76" spans="1:22" ht="15">
      <c r="A76" s="17" t="s">
        <v>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1"/>
      <c r="Q76" s="11"/>
      <c r="R76" s="11"/>
      <c r="S76" s="11"/>
      <c r="T76" s="46"/>
      <c r="U76" s="46"/>
      <c r="V76" s="46"/>
    </row>
    <row r="77" spans="1:28" s="4" customFormat="1" ht="15">
      <c r="A77" s="7" t="s">
        <v>9</v>
      </c>
      <c r="B77" s="9" t="e">
        <f>(#REF!+B17+#REF!+B23+B29+B35)</f>
        <v>#REF!</v>
      </c>
      <c r="C77" s="9" t="e">
        <f>(#REF!+C17+#REF!+C23+C29+C35)</f>
        <v>#REF!</v>
      </c>
      <c r="D77" s="9" t="e">
        <f>(#REF!+D17+#REF!+D23+D29+D35)</f>
        <v>#REF!</v>
      </c>
      <c r="E77" s="9" t="e">
        <f>(E5+E11+E17+#REF!+E23+E29+E35)</f>
        <v>#REF!</v>
      </c>
      <c r="F77" s="9" t="e">
        <f>(F5+F11+F17+#REF!+F23+F29+F35)</f>
        <v>#REF!</v>
      </c>
      <c r="G77" s="9" t="e">
        <f>(G5+G11+G17+#REF!+G23+G29+G35)</f>
        <v>#REF!</v>
      </c>
      <c r="H77" s="9" t="e">
        <f>(H5+H11+H17+#REF!+H23+H29+H35)</f>
        <v>#REF!</v>
      </c>
      <c r="I77" s="9" t="e">
        <f>(I5+I11+I17+#REF!+I23+I29+I35)</f>
        <v>#REF!</v>
      </c>
      <c r="J77" s="9" t="e">
        <f>(J5+J11+J17+#REF!+J23+J29+J35)</f>
        <v>#REF!</v>
      </c>
      <c r="K77" s="9"/>
      <c r="L77" s="9">
        <f>(L5+L11+L17+L23+L29+L35+L47)</f>
        <v>7475</v>
      </c>
      <c r="M77" s="9">
        <f>(M5+M11+M17+M23+M29+M35+M47)</f>
        <v>7446</v>
      </c>
      <c r="N77" s="18">
        <f aca="true" t="shared" si="48" ref="N77:S77">(N5+N11+N17++N23+N29+N35+N41+N47+N53+N59)</f>
        <v>7755</v>
      </c>
      <c r="O77" s="18">
        <f t="shared" si="48"/>
        <v>8269</v>
      </c>
      <c r="P77" s="18">
        <f t="shared" si="48"/>
        <v>8587</v>
      </c>
      <c r="Q77" s="18">
        <f t="shared" si="48"/>
        <v>8918</v>
      </c>
      <c r="R77" s="18">
        <f t="shared" si="48"/>
        <v>9082</v>
      </c>
      <c r="S77" s="18">
        <f t="shared" si="48"/>
        <v>9336.132542010895</v>
      </c>
      <c r="T77" s="18">
        <f>(T5+T11+T17++T23+T29+T35+T41+T47+T59)</f>
        <v>10037</v>
      </c>
      <c r="U77" s="18">
        <f>(U5+U11+U17++U23+U29+U35+U47+U53+U59)</f>
        <v>10330</v>
      </c>
      <c r="V77" s="18">
        <f>(V5+V11+V17++V23+V29+V35+V41+V47+V53+V59+V65+V71)</f>
        <v>10299</v>
      </c>
      <c r="W77" s="18">
        <f>(W5+W11+W17++W23+W29+W35+W41+W47+W53+W59+W65+W71)</f>
        <v>10429</v>
      </c>
      <c r="X77" s="18">
        <f>(X5+X11+X17++X23+X29+X35+X41+X47+X53+X59+X65+X71)</f>
        <v>10795</v>
      </c>
      <c r="Y77" s="18">
        <f>(Y5+Y11+Y17++Y23+Y29+Y35+Y41+Y47+Y53+Y59+Y65+Y71)</f>
        <v>10741</v>
      </c>
      <c r="Z77" s="18">
        <f>(Z5+Z11+Z17++Z23+Z35+Z41+Z47+Z65+Z71)</f>
        <v>11060</v>
      </c>
      <c r="AA77" s="18">
        <f>(AA5+AA11+AA17++AA23+AA35+AA41+AA47+AA65+AA71)</f>
        <v>10526</v>
      </c>
      <c r="AB77" s="18">
        <f>(AB5+AB11+AB17++AB23+AB35+AB41+AB47+AB65+AB71)</f>
        <v>10379</v>
      </c>
    </row>
    <row r="78" spans="1:28" s="4" customFormat="1" ht="15">
      <c r="A78" s="7" t="s">
        <v>10</v>
      </c>
      <c r="B78" s="9" t="e">
        <f>(#REF!+B18+#REF!+B24+B30+B36+#REF!+#REF!)</f>
        <v>#REF!</v>
      </c>
      <c r="C78" s="9" t="e">
        <f>(#REF!+C18+#REF!+C24+C30+C36+#REF!+#REF!)</f>
        <v>#REF!</v>
      </c>
      <c r="D78" s="9" t="e">
        <f>(#REF!+D18+#REF!+D24+D30+D36+#REF!+#REF!)</f>
        <v>#REF!</v>
      </c>
      <c r="E78" s="9" t="e">
        <f>(E12+E6+E18+#REF!+E24+E30+E36+#REF!+#REF!)</f>
        <v>#REF!</v>
      </c>
      <c r="F78" s="9" t="e">
        <f>(F12+F6+F18+#REF!+F24+F30+F36+#REF!+#REF!)</f>
        <v>#REF!</v>
      </c>
      <c r="G78" s="9">
        <f>(G12+G6+G18+G24+G30+G36+G42)</f>
        <v>1594</v>
      </c>
      <c r="H78" s="9">
        <f>(H12+H6+H18+H24+H30+H36+H42)</f>
        <v>1585</v>
      </c>
      <c r="I78" s="9">
        <f>(I12+I6+I18+I24+I30+I36+I42)</f>
        <v>1609</v>
      </c>
      <c r="J78" s="9">
        <f>(J12+J6+J18+J24+J30+J36+J42)</f>
        <v>1573</v>
      </c>
      <c r="K78" s="9"/>
      <c r="L78" s="9">
        <f>(L12+L6+L18+L24+L30+L36+L42)</f>
        <v>2055</v>
      </c>
      <c r="M78" s="9">
        <f>(M12+M6+M18+M24+M30+M36+M42)</f>
        <v>2362</v>
      </c>
      <c r="N78" s="9">
        <f>(N12+N6+N18+N24+N30+N36+N42)</f>
        <v>2443</v>
      </c>
      <c r="O78" s="18">
        <f aca="true" t="shared" si="49" ref="O78:U78">(O6+O12+O18++O24+O30+O36+O42+O54++O60)</f>
        <v>2643</v>
      </c>
      <c r="P78" s="18">
        <f t="shared" si="49"/>
        <v>2585</v>
      </c>
      <c r="Q78" s="18">
        <f t="shared" si="49"/>
        <v>2573</v>
      </c>
      <c r="R78" s="18">
        <f t="shared" si="49"/>
        <v>2597</v>
      </c>
      <c r="S78" s="18">
        <f t="shared" si="49"/>
        <v>2612.2774224914997</v>
      </c>
      <c r="T78" s="18">
        <f t="shared" si="49"/>
        <v>2730</v>
      </c>
      <c r="U78" s="18">
        <f t="shared" si="49"/>
        <v>2789</v>
      </c>
      <c r="V78" s="18">
        <f>(V6+V12+V18++V24+V30+V36+V42+V49+V54+V60+V66+V72)</f>
        <v>3298</v>
      </c>
      <c r="W78" s="18">
        <f>(W6+W12+W18++W24+W30+W36+W42+W48+W54+W60+W66+W72)</f>
        <v>2605</v>
      </c>
      <c r="X78" s="18">
        <f>(X6+X12+X18++X24+X30+X36+X42+X48+X54+X60+X66+X72)</f>
        <v>2364</v>
      </c>
      <c r="Y78" s="18">
        <f>(Y6+Y12+Y18++Y24+Y30+Y36+Y42+Y48+Y54+Y60+Y66+Y72)</f>
        <v>2296</v>
      </c>
      <c r="Z78" s="18">
        <f>(Z6+Z12+Z18++Z24+Z36+Z42+Z48+Z66+Z72)</f>
        <v>2352</v>
      </c>
      <c r="AA78" s="18">
        <f>(AA6+AA12+AA18++AA24+AA36+AA42+AA48+AA66+AA72)</f>
        <v>2292</v>
      </c>
      <c r="AB78" s="18">
        <f>(AB6+AB12+AB18++AB24+AB36+AB42+AB48+AB66+AB72)</f>
        <v>2299</v>
      </c>
    </row>
    <row r="79" spans="1:28" s="4" customFormat="1" ht="15">
      <c r="A79" s="16" t="s">
        <v>11</v>
      </c>
      <c r="B79" s="19" t="e">
        <f>(B77+B78)</f>
        <v>#REF!</v>
      </c>
      <c r="C79" s="19" t="e">
        <f>(C77+C78)</f>
        <v>#REF!</v>
      </c>
      <c r="D79" s="19" t="e">
        <f>(D77+D78)</f>
        <v>#REF!</v>
      </c>
      <c r="E79" s="19" t="e">
        <f>(E77+E78)</f>
        <v>#REF!</v>
      </c>
      <c r="F79" s="19" t="e">
        <f>(F78+F77)</f>
        <v>#REF!</v>
      </c>
      <c r="G79" s="19" t="e">
        <f>(G78+G77)+1</f>
        <v>#REF!</v>
      </c>
      <c r="H79" s="19" t="e">
        <f>(H78+H77)</f>
        <v>#REF!</v>
      </c>
      <c r="I79" s="19" t="e">
        <f>(I78+I77)</f>
        <v>#REF!</v>
      </c>
      <c r="J79" s="19" t="e">
        <f>(J78+J77)-1</f>
        <v>#REF!</v>
      </c>
      <c r="K79" s="19"/>
      <c r="L79" s="19">
        <f>(L78+L77)</f>
        <v>9530</v>
      </c>
      <c r="M79" s="19">
        <f aca="true" t="shared" si="50" ref="M79:R79">(M78+M77)</f>
        <v>9808</v>
      </c>
      <c r="N79" s="19">
        <f>(N78+N77)</f>
        <v>10198</v>
      </c>
      <c r="O79" s="20">
        <f>(O78+O77)</f>
        <v>10912</v>
      </c>
      <c r="P79" s="20">
        <f t="shared" si="50"/>
        <v>11172</v>
      </c>
      <c r="Q79" s="20">
        <f t="shared" si="50"/>
        <v>11491</v>
      </c>
      <c r="R79" s="20">
        <f t="shared" si="50"/>
        <v>11679</v>
      </c>
      <c r="S79" s="20">
        <f aca="true" t="shared" si="51" ref="S79:Y79">(S78+S77)</f>
        <v>11948.409964502394</v>
      </c>
      <c r="T79" s="20">
        <f t="shared" si="51"/>
        <v>12767</v>
      </c>
      <c r="U79" s="20">
        <f t="shared" si="51"/>
        <v>13119</v>
      </c>
      <c r="V79" s="20">
        <f t="shared" si="51"/>
        <v>13597</v>
      </c>
      <c r="W79" s="20">
        <f t="shared" si="51"/>
        <v>13034</v>
      </c>
      <c r="X79" s="20">
        <f t="shared" si="51"/>
        <v>13159</v>
      </c>
      <c r="Y79" s="20">
        <f t="shared" si="51"/>
        <v>13037</v>
      </c>
      <c r="Z79" s="20">
        <f>(Z78+Z77)</f>
        <v>13412</v>
      </c>
      <c r="AA79" s="20">
        <f>(AA78+AA77)</f>
        <v>12818</v>
      </c>
      <c r="AB79" s="20">
        <f>(AB78+AB77)</f>
        <v>12678</v>
      </c>
    </row>
    <row r="80" spans="1:28" s="4" customFormat="1" ht="15">
      <c r="A80" s="7" t="s">
        <v>7</v>
      </c>
      <c r="B80" s="21" t="e">
        <f aca="true" t="shared" si="52" ref="B80:L80">(B77/B79)</f>
        <v>#REF!</v>
      </c>
      <c r="C80" s="21" t="e">
        <f t="shared" si="52"/>
        <v>#REF!</v>
      </c>
      <c r="D80" s="21" t="e">
        <f t="shared" si="52"/>
        <v>#REF!</v>
      </c>
      <c r="E80" s="21" t="e">
        <f t="shared" si="52"/>
        <v>#REF!</v>
      </c>
      <c r="F80" s="21" t="e">
        <f t="shared" si="52"/>
        <v>#REF!</v>
      </c>
      <c r="G80" s="21" t="e">
        <f t="shared" si="52"/>
        <v>#REF!</v>
      </c>
      <c r="H80" s="21" t="e">
        <f t="shared" si="52"/>
        <v>#REF!</v>
      </c>
      <c r="I80" s="21" t="e">
        <f t="shared" si="52"/>
        <v>#REF!</v>
      </c>
      <c r="J80" s="21" t="e">
        <f t="shared" si="52"/>
        <v>#REF!</v>
      </c>
      <c r="K80" s="21"/>
      <c r="L80" s="21">
        <f t="shared" si="52"/>
        <v>0.7843651626442812</v>
      </c>
      <c r="M80" s="21">
        <f aca="true" t="shared" si="53" ref="M80:T80">(M77/M79)</f>
        <v>0.7591761827079935</v>
      </c>
      <c r="N80" s="21">
        <f t="shared" si="53"/>
        <v>0.7604432241616003</v>
      </c>
      <c r="O80" s="22">
        <f t="shared" si="53"/>
        <v>0.7577895894428153</v>
      </c>
      <c r="P80" s="22">
        <f t="shared" si="53"/>
        <v>0.7686179735051916</v>
      </c>
      <c r="Q80" s="22">
        <f t="shared" si="53"/>
        <v>0.7760856322339222</v>
      </c>
      <c r="R80" s="22">
        <f t="shared" si="53"/>
        <v>0.7776350714958472</v>
      </c>
      <c r="S80" s="22">
        <f t="shared" si="53"/>
        <v>0.7813702885779505</v>
      </c>
      <c r="T80" s="22">
        <f t="shared" si="53"/>
        <v>0.7861674629905224</v>
      </c>
      <c r="U80" s="22">
        <f aca="true" t="shared" si="54" ref="U80:AA80">(U77/U79)</f>
        <v>0.787407576797012</v>
      </c>
      <c r="V80" s="22">
        <f t="shared" si="54"/>
        <v>0.757446495550489</v>
      </c>
      <c r="W80" s="22">
        <f t="shared" si="54"/>
        <v>0.8001381003529231</v>
      </c>
      <c r="X80" s="22">
        <f t="shared" si="54"/>
        <v>0.8203510905083973</v>
      </c>
      <c r="Y80" s="22">
        <f t="shared" si="54"/>
        <v>0.8238858633121117</v>
      </c>
      <c r="Z80" s="22">
        <f t="shared" si="54"/>
        <v>0.824634655532359</v>
      </c>
      <c r="AA80" s="22">
        <f t="shared" si="54"/>
        <v>0.8211889530347948</v>
      </c>
      <c r="AB80" s="22">
        <f>(AB77/AB79)</f>
        <v>0.8186622495661776</v>
      </c>
    </row>
    <row r="81" spans="1:28" s="63" customFormat="1" ht="15">
      <c r="A81" s="58" t="s">
        <v>16</v>
      </c>
      <c r="B81" s="60"/>
      <c r="C81" s="60"/>
      <c r="D81" s="60"/>
      <c r="E81" s="60"/>
      <c r="F81" s="60"/>
      <c r="G81" s="60"/>
      <c r="H81" s="60"/>
      <c r="I81" s="59" t="s">
        <v>12</v>
      </c>
      <c r="J81" s="59"/>
      <c r="K81" s="59"/>
      <c r="L81" s="59"/>
      <c r="M81" s="59"/>
      <c r="N81" s="59"/>
      <c r="O81" s="71"/>
      <c r="P81" s="62"/>
      <c r="Q81" s="62"/>
      <c r="R81" s="62"/>
      <c r="S81" s="62"/>
      <c r="T81" s="61"/>
      <c r="U81" s="62"/>
      <c r="V81" s="62"/>
      <c r="W81" s="62"/>
      <c r="X81" s="11"/>
      <c r="Y81" s="72"/>
      <c r="Z81" s="77"/>
      <c r="AA81" s="77"/>
      <c r="AB81" s="82"/>
    </row>
    <row r="83" spans="1:2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1"/>
      <c r="Q83" s="11"/>
      <c r="R83" s="11"/>
      <c r="S83" s="11"/>
      <c r="U83" s="11"/>
      <c r="V83" s="11"/>
    </row>
  </sheetData>
  <sheetProtection/>
  <printOptions horizontalCentered="1" verticalCentered="1"/>
  <pageMargins left="1" right="1" top="1" bottom="1" header="1" footer="0.75"/>
  <pageSetup fitToHeight="1" fitToWidth="1" horizontalDpi="600" verticalDpi="600" orientation="portrait" scale="54" r:id="rId3"/>
  <headerFooter alignWithMargins="0">
    <oddHeader>&amp;L&amp;"Lucida Grande,Bold Italic"&amp;K000000COLLEGE LEVEL DATA&amp;C&amp;"Lucida Grande,Bold Italic"&amp;K000000TABLE 25&amp;R&amp;"Lucida Grande,Bold Italic"&amp;K000000Instructional FTE by College-Fall Term</oddHeader>
    <oddFooter xml:space="preserve">&amp;L&amp;"Lucida Grande,Bold Italic"&amp;K000000Office of Institutional Research, UMass Boston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UMass 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lastPrinted>2023-04-11T13:19:50Z</cp:lastPrinted>
  <dcterms:created xsi:type="dcterms:W3CDTF">2007-04-18T20:29:27Z</dcterms:created>
  <dcterms:modified xsi:type="dcterms:W3CDTF">2023-04-11T13:20:02Z</dcterms:modified>
  <cp:category/>
  <cp:version/>
  <cp:contentType/>
  <cp:contentStatus/>
</cp:coreProperties>
</file>