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2/Enrollment/"/>
    </mc:Choice>
  </mc:AlternateContent>
  <xr:revisionPtr revIDLastSave="17" documentId="13_ncr:1_{78C8498E-A45B-41AC-B133-F39BBF4F68B0}" xr6:coauthVersionLast="47" xr6:coauthVersionMax="47" xr10:uidLastSave="{2B4122B0-8CFA-42D1-9862-609CD6A2C7D7}"/>
  <bookViews>
    <workbookView xWindow="-120" yWindow="-120" windowWidth="29040" windowHeight="15840" xr2:uid="{00000000-000D-0000-FFFF-FFFF00000000}"/>
  </bookViews>
  <sheets>
    <sheet name="Table 4A" sheetId="1" r:id="rId1"/>
  </sheets>
  <definedNames>
    <definedName name="_xlnm.Print_Area" localSheetId="0">'Table 4A'!$A$1:$P$101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8" i="1" l="1"/>
  <c r="M12" i="1"/>
  <c r="M16" i="1" s="1"/>
  <c r="N12" i="1"/>
  <c r="N16" i="1" s="1"/>
  <c r="O12" i="1"/>
  <c r="L12" i="1"/>
  <c r="H12" i="1"/>
  <c r="H16" i="1" s="1"/>
  <c r="I12" i="1"/>
  <c r="J12" i="1"/>
  <c r="J16" i="1" s="1"/>
  <c r="G12" i="1"/>
  <c r="C12" i="1"/>
  <c r="D12" i="1"/>
  <c r="E12" i="1"/>
  <c r="E16" i="1" s="1"/>
  <c r="B12" i="1"/>
  <c r="I62" i="1"/>
  <c r="J96" i="1"/>
  <c r="I96" i="1"/>
  <c r="O32" i="1"/>
  <c r="I32" i="1"/>
  <c r="J32" i="1"/>
  <c r="J28" i="1"/>
  <c r="I16" i="1"/>
  <c r="P15" i="1"/>
  <c r="K15" i="1"/>
  <c r="F15" i="1"/>
  <c r="P14" i="1"/>
  <c r="K14" i="1"/>
  <c r="F14" i="1"/>
  <c r="P13" i="1"/>
  <c r="K13" i="1"/>
  <c r="F13" i="1"/>
  <c r="O16" i="1"/>
  <c r="D16" i="1"/>
  <c r="C16" i="1"/>
  <c r="P11" i="1"/>
  <c r="K11" i="1"/>
  <c r="P10" i="1"/>
  <c r="K10" i="1"/>
  <c r="P9" i="1"/>
  <c r="K9" i="1"/>
  <c r="P8" i="1"/>
  <c r="K8" i="1"/>
  <c r="P7" i="1"/>
  <c r="K7" i="1"/>
  <c r="P6" i="1"/>
  <c r="K6" i="1"/>
  <c r="P5" i="1"/>
  <c r="K5" i="1"/>
  <c r="F5" i="1"/>
  <c r="F21" i="1"/>
  <c r="K21" i="1"/>
  <c r="P21" i="1"/>
  <c r="F22" i="1"/>
  <c r="K22" i="1"/>
  <c r="P22" i="1"/>
  <c r="F23" i="1"/>
  <c r="K23" i="1"/>
  <c r="P23" i="1"/>
  <c r="F24" i="1"/>
  <c r="K24" i="1"/>
  <c r="P24" i="1"/>
  <c r="F25" i="1"/>
  <c r="K25" i="1"/>
  <c r="P25" i="1"/>
  <c r="F26" i="1"/>
  <c r="K26" i="1"/>
  <c r="P26" i="1"/>
  <c r="F27" i="1"/>
  <c r="K27" i="1"/>
  <c r="P27" i="1"/>
  <c r="B28" i="1"/>
  <c r="C28" i="1"/>
  <c r="D28" i="1"/>
  <c r="E28" i="1"/>
  <c r="F28" i="1"/>
  <c r="F32" i="1" s="1"/>
  <c r="G28" i="1"/>
  <c r="H28" i="1"/>
  <c r="I28" i="1"/>
  <c r="K28" i="1" s="1"/>
  <c r="K32" i="1" s="1"/>
  <c r="M28" i="1"/>
  <c r="N28" i="1"/>
  <c r="O28" i="1"/>
  <c r="F29" i="1"/>
  <c r="K29" i="1"/>
  <c r="P29" i="1"/>
  <c r="F30" i="1"/>
  <c r="K30" i="1"/>
  <c r="P30" i="1"/>
  <c r="F31" i="1"/>
  <c r="K31" i="1"/>
  <c r="P31" i="1"/>
  <c r="B32" i="1"/>
  <c r="C32" i="1"/>
  <c r="D32" i="1"/>
  <c r="E32" i="1"/>
  <c r="G32" i="1"/>
  <c r="H32" i="1"/>
  <c r="L32" i="1"/>
  <c r="M32" i="1"/>
  <c r="N32" i="1"/>
  <c r="J38" i="1"/>
  <c r="J45" i="1"/>
  <c r="J49" i="1" s="1"/>
  <c r="P28" i="1" l="1"/>
  <c r="P32" i="1" s="1"/>
  <c r="B16" i="1"/>
  <c r="F12" i="1"/>
  <c r="F16" i="1" s="1"/>
  <c r="G16" i="1"/>
  <c r="K12" i="1"/>
  <c r="K16" i="1" s="1"/>
  <c r="L16" i="1"/>
  <c r="P12" i="1"/>
  <c r="P16" i="1" s="1"/>
  <c r="B38" i="1"/>
  <c r="E49" i="1"/>
  <c r="O48" i="1"/>
  <c r="N48" i="1"/>
  <c r="M48" i="1"/>
  <c r="L48" i="1"/>
  <c r="K48" i="1"/>
  <c r="F48" i="1"/>
  <c r="O47" i="1"/>
  <c r="O49" i="1" s="1"/>
  <c r="N47" i="1"/>
  <c r="M47" i="1"/>
  <c r="L47" i="1"/>
  <c r="K47" i="1"/>
  <c r="F47" i="1"/>
  <c r="O46" i="1"/>
  <c r="N46" i="1"/>
  <c r="M46" i="1"/>
  <c r="L46" i="1"/>
  <c r="K46" i="1"/>
  <c r="F46" i="1"/>
  <c r="I45" i="1"/>
  <c r="I49" i="1" s="1"/>
  <c r="H45" i="1"/>
  <c r="H49" i="1" s="1"/>
  <c r="G45" i="1"/>
  <c r="G49" i="1" s="1"/>
  <c r="D45" i="1"/>
  <c r="D49" i="1" s="1"/>
  <c r="C45" i="1"/>
  <c r="C49" i="1" s="1"/>
  <c r="B45" i="1"/>
  <c r="B49" i="1" s="1"/>
  <c r="O44" i="1"/>
  <c r="N44" i="1"/>
  <c r="M44" i="1"/>
  <c r="L44" i="1"/>
  <c r="K44" i="1"/>
  <c r="F44" i="1"/>
  <c r="O43" i="1"/>
  <c r="N43" i="1"/>
  <c r="M43" i="1"/>
  <c r="L43" i="1"/>
  <c r="K43" i="1"/>
  <c r="F43" i="1"/>
  <c r="O42" i="1"/>
  <c r="N42" i="1"/>
  <c r="M42" i="1"/>
  <c r="L42" i="1"/>
  <c r="K42" i="1"/>
  <c r="F42" i="1"/>
  <c r="O41" i="1"/>
  <c r="N41" i="1"/>
  <c r="M41" i="1"/>
  <c r="L41" i="1"/>
  <c r="K41" i="1"/>
  <c r="F41" i="1"/>
  <c r="O40" i="1"/>
  <c r="N40" i="1"/>
  <c r="M40" i="1"/>
  <c r="L40" i="1"/>
  <c r="K40" i="1"/>
  <c r="F40" i="1"/>
  <c r="O39" i="1"/>
  <c r="N39" i="1"/>
  <c r="M39" i="1"/>
  <c r="L39" i="1"/>
  <c r="K39" i="1"/>
  <c r="F39" i="1"/>
  <c r="I38" i="1"/>
  <c r="H38" i="1"/>
  <c r="G38" i="1"/>
  <c r="E38" i="1"/>
  <c r="D38" i="1"/>
  <c r="C38" i="1"/>
  <c r="P43" i="1" l="1"/>
  <c r="L45" i="1"/>
  <c r="L49" i="1" s="1"/>
  <c r="N38" i="1"/>
  <c r="P41" i="1"/>
  <c r="K45" i="1"/>
  <c r="K49" i="1" s="1"/>
  <c r="M45" i="1"/>
  <c r="M49" i="1" s="1"/>
  <c r="M38" i="1"/>
  <c r="F38" i="1"/>
  <c r="P47" i="1"/>
  <c r="F45" i="1"/>
  <c r="F49" i="1" s="1"/>
  <c r="N45" i="1"/>
  <c r="N49" i="1" s="1"/>
  <c r="P40" i="1"/>
  <c r="P42" i="1"/>
  <c r="P44" i="1"/>
  <c r="L38" i="1"/>
  <c r="P46" i="1"/>
  <c r="P48" i="1"/>
  <c r="K38" i="1"/>
  <c r="O38" i="1"/>
  <c r="P39" i="1"/>
  <c r="L64" i="1"/>
  <c r="M64" i="1"/>
  <c r="N64" i="1"/>
  <c r="O64" i="1"/>
  <c r="L65" i="1"/>
  <c r="M65" i="1"/>
  <c r="N65" i="1"/>
  <c r="O65" i="1"/>
  <c r="M63" i="1"/>
  <c r="N63" i="1"/>
  <c r="O63" i="1"/>
  <c r="L63" i="1"/>
  <c r="L57" i="1"/>
  <c r="M57" i="1"/>
  <c r="N57" i="1"/>
  <c r="O57" i="1"/>
  <c r="L58" i="1"/>
  <c r="M58" i="1"/>
  <c r="N58" i="1"/>
  <c r="O58" i="1"/>
  <c r="L59" i="1"/>
  <c r="M59" i="1"/>
  <c r="N59" i="1"/>
  <c r="O59" i="1"/>
  <c r="L60" i="1"/>
  <c r="M60" i="1"/>
  <c r="N60" i="1"/>
  <c r="O60" i="1"/>
  <c r="L61" i="1"/>
  <c r="M61" i="1"/>
  <c r="N61" i="1"/>
  <c r="O61" i="1"/>
  <c r="M56" i="1"/>
  <c r="N56" i="1"/>
  <c r="O56" i="1"/>
  <c r="L56" i="1"/>
  <c r="H62" i="1"/>
  <c r="J62" i="1"/>
  <c r="G62" i="1"/>
  <c r="H55" i="1"/>
  <c r="I55" i="1"/>
  <c r="G55" i="1"/>
  <c r="D55" i="1"/>
  <c r="B55" i="1"/>
  <c r="C55" i="1"/>
  <c r="P45" i="1" l="1"/>
  <c r="P49" i="1" s="1"/>
  <c r="P38" i="1"/>
  <c r="E66" i="1"/>
  <c r="P65" i="1"/>
  <c r="K65" i="1"/>
  <c r="F65" i="1"/>
  <c r="P64" i="1"/>
  <c r="K64" i="1"/>
  <c r="F64" i="1"/>
  <c r="P63" i="1"/>
  <c r="K63" i="1"/>
  <c r="F63" i="1"/>
  <c r="O62" i="1"/>
  <c r="O66" i="1" s="1"/>
  <c r="N62" i="1"/>
  <c r="N66" i="1" s="1"/>
  <c r="M62" i="1"/>
  <c r="M66" i="1" s="1"/>
  <c r="L62" i="1"/>
  <c r="L66" i="1" s="1"/>
  <c r="J66" i="1"/>
  <c r="I66" i="1"/>
  <c r="H66" i="1"/>
  <c r="G66" i="1"/>
  <c r="D62" i="1"/>
  <c r="D66" i="1" s="1"/>
  <c r="C62" i="1"/>
  <c r="C66" i="1" s="1"/>
  <c r="B62" i="1"/>
  <c r="B66" i="1" s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O55" i="1"/>
  <c r="N55" i="1"/>
  <c r="M55" i="1"/>
  <c r="L55" i="1"/>
  <c r="J55" i="1"/>
  <c r="E55" i="1"/>
  <c r="K62" i="1" l="1"/>
  <c r="K66" i="1" s="1"/>
  <c r="P62" i="1"/>
  <c r="P66" i="1" s="1"/>
  <c r="F62" i="1"/>
  <c r="F66" i="1" s="1"/>
  <c r="F55" i="1"/>
  <c r="K55" i="1"/>
  <c r="P55" i="1"/>
  <c r="B72" i="1"/>
  <c r="C72" i="1"/>
  <c r="D72" i="1"/>
  <c r="E72" i="1"/>
  <c r="G72" i="1"/>
  <c r="H72" i="1"/>
  <c r="I72" i="1"/>
  <c r="J72" i="1"/>
  <c r="F73" i="1"/>
  <c r="K73" i="1"/>
  <c r="L73" i="1"/>
  <c r="M73" i="1"/>
  <c r="N73" i="1"/>
  <c r="O73" i="1"/>
  <c r="F74" i="1"/>
  <c r="K74" i="1"/>
  <c r="L74" i="1"/>
  <c r="M74" i="1"/>
  <c r="N74" i="1"/>
  <c r="O74" i="1"/>
  <c r="F75" i="1"/>
  <c r="K75" i="1"/>
  <c r="L75" i="1"/>
  <c r="M75" i="1"/>
  <c r="N75" i="1"/>
  <c r="O75" i="1"/>
  <c r="F76" i="1"/>
  <c r="K76" i="1"/>
  <c r="L76" i="1"/>
  <c r="M76" i="1"/>
  <c r="N76" i="1"/>
  <c r="O76" i="1"/>
  <c r="F77" i="1"/>
  <c r="K77" i="1"/>
  <c r="L77" i="1"/>
  <c r="M77" i="1"/>
  <c r="N77" i="1"/>
  <c r="O77" i="1"/>
  <c r="P77" i="1" s="1"/>
  <c r="K78" i="1"/>
  <c r="L78" i="1"/>
  <c r="M78" i="1"/>
  <c r="O78" i="1"/>
  <c r="B79" i="1"/>
  <c r="B83" i="1" s="1"/>
  <c r="C79" i="1"/>
  <c r="C83" i="1" s="1"/>
  <c r="D79" i="1"/>
  <c r="D83" i="1" s="1"/>
  <c r="G79" i="1"/>
  <c r="G83" i="1" s="1"/>
  <c r="H79" i="1"/>
  <c r="H83" i="1" s="1"/>
  <c r="I79" i="1"/>
  <c r="I83" i="1" s="1"/>
  <c r="J79" i="1"/>
  <c r="J83" i="1" s="1"/>
  <c r="F80" i="1"/>
  <c r="K80" i="1"/>
  <c r="L80" i="1"/>
  <c r="M80" i="1"/>
  <c r="N80" i="1"/>
  <c r="O80" i="1"/>
  <c r="F81" i="1"/>
  <c r="K81" i="1"/>
  <c r="L81" i="1"/>
  <c r="M81" i="1"/>
  <c r="N81" i="1"/>
  <c r="O81" i="1"/>
  <c r="F82" i="1"/>
  <c r="K82" i="1"/>
  <c r="L82" i="1"/>
  <c r="M82" i="1"/>
  <c r="N82" i="1"/>
  <c r="O82" i="1"/>
  <c r="E83" i="1"/>
  <c r="B89" i="1"/>
  <c r="C89" i="1"/>
  <c r="D89" i="1"/>
  <c r="E89" i="1"/>
  <c r="G89" i="1"/>
  <c r="H89" i="1"/>
  <c r="I89" i="1"/>
  <c r="J89" i="1"/>
  <c r="F90" i="1"/>
  <c r="K90" i="1"/>
  <c r="L90" i="1"/>
  <c r="M90" i="1"/>
  <c r="N90" i="1"/>
  <c r="O90" i="1"/>
  <c r="F91" i="1"/>
  <c r="K91" i="1"/>
  <c r="L91" i="1"/>
  <c r="M91" i="1"/>
  <c r="N91" i="1"/>
  <c r="O91" i="1"/>
  <c r="F92" i="1"/>
  <c r="K92" i="1"/>
  <c r="L92" i="1"/>
  <c r="M92" i="1"/>
  <c r="N92" i="1"/>
  <c r="O92" i="1"/>
  <c r="F93" i="1"/>
  <c r="K93" i="1"/>
  <c r="L93" i="1"/>
  <c r="M93" i="1"/>
  <c r="N93" i="1"/>
  <c r="O93" i="1"/>
  <c r="F94" i="1"/>
  <c r="K94" i="1"/>
  <c r="L94" i="1"/>
  <c r="M94" i="1"/>
  <c r="N94" i="1"/>
  <c r="O94" i="1"/>
  <c r="F95" i="1"/>
  <c r="K95" i="1"/>
  <c r="L95" i="1"/>
  <c r="M95" i="1"/>
  <c r="N95" i="1"/>
  <c r="O95" i="1"/>
  <c r="B96" i="1"/>
  <c r="B100" i="1" s="1"/>
  <c r="C96" i="1"/>
  <c r="C100" i="1" s="1"/>
  <c r="D96" i="1"/>
  <c r="D100" i="1" s="1"/>
  <c r="G96" i="1"/>
  <c r="G100" i="1" s="1"/>
  <c r="H96" i="1"/>
  <c r="H100" i="1" s="1"/>
  <c r="I100" i="1"/>
  <c r="J100" i="1"/>
  <c r="F97" i="1"/>
  <c r="K97" i="1"/>
  <c r="L97" i="1"/>
  <c r="M97" i="1"/>
  <c r="N97" i="1"/>
  <c r="O97" i="1"/>
  <c r="F98" i="1"/>
  <c r="K98" i="1"/>
  <c r="L98" i="1"/>
  <c r="M98" i="1"/>
  <c r="N98" i="1"/>
  <c r="O98" i="1"/>
  <c r="F99" i="1"/>
  <c r="K99" i="1"/>
  <c r="L99" i="1"/>
  <c r="M99" i="1"/>
  <c r="N99" i="1"/>
  <c r="O99" i="1"/>
  <c r="E100" i="1"/>
  <c r="B106" i="1"/>
  <c r="C106" i="1"/>
  <c r="D106" i="1"/>
  <c r="F106" i="1"/>
  <c r="G106" i="1"/>
  <c r="H106" i="1"/>
  <c r="E107" i="1"/>
  <c r="I107" i="1"/>
  <c r="K107" i="1"/>
  <c r="L107" i="1"/>
  <c r="M107" i="1"/>
  <c r="E108" i="1"/>
  <c r="I108" i="1"/>
  <c r="K108" i="1"/>
  <c r="L108" i="1"/>
  <c r="M108" i="1"/>
  <c r="E109" i="1"/>
  <c r="I109" i="1"/>
  <c r="K109" i="1"/>
  <c r="L109" i="1"/>
  <c r="M109" i="1"/>
  <c r="E110" i="1"/>
  <c r="I110" i="1"/>
  <c r="K110" i="1"/>
  <c r="L110" i="1"/>
  <c r="M110" i="1"/>
  <c r="E111" i="1"/>
  <c r="I111" i="1"/>
  <c r="K111" i="1"/>
  <c r="L111" i="1"/>
  <c r="M111" i="1"/>
  <c r="E112" i="1"/>
  <c r="I112" i="1"/>
  <c r="K112" i="1"/>
  <c r="L112" i="1"/>
  <c r="M112" i="1"/>
  <c r="B113" i="1"/>
  <c r="B117" i="1" s="1"/>
  <c r="C113" i="1"/>
  <c r="C117" i="1" s="1"/>
  <c r="D113" i="1"/>
  <c r="D117" i="1" s="1"/>
  <c r="F113" i="1"/>
  <c r="F117" i="1" s="1"/>
  <c r="G113" i="1"/>
  <c r="G117" i="1" s="1"/>
  <c r="H113" i="1"/>
  <c r="H117" i="1" s="1"/>
  <c r="E114" i="1"/>
  <c r="I114" i="1"/>
  <c r="K114" i="1"/>
  <c r="L114" i="1"/>
  <c r="M114" i="1"/>
  <c r="E115" i="1"/>
  <c r="I115" i="1"/>
  <c r="K115" i="1"/>
  <c r="L115" i="1"/>
  <c r="M115" i="1"/>
  <c r="E116" i="1"/>
  <c r="I116" i="1"/>
  <c r="K116" i="1"/>
  <c r="L116" i="1"/>
  <c r="M116" i="1"/>
  <c r="B123" i="1"/>
  <c r="C123" i="1"/>
  <c r="D123" i="1"/>
  <c r="F123" i="1"/>
  <c r="G123" i="1"/>
  <c r="H123" i="1"/>
  <c r="E124" i="1"/>
  <c r="I124" i="1"/>
  <c r="K124" i="1"/>
  <c r="L124" i="1"/>
  <c r="M124" i="1"/>
  <c r="E125" i="1"/>
  <c r="I125" i="1"/>
  <c r="K125" i="1"/>
  <c r="L125" i="1"/>
  <c r="M125" i="1"/>
  <c r="E126" i="1"/>
  <c r="I126" i="1"/>
  <c r="K126" i="1"/>
  <c r="L126" i="1"/>
  <c r="M126" i="1"/>
  <c r="E127" i="1"/>
  <c r="I127" i="1"/>
  <c r="K127" i="1"/>
  <c r="L127" i="1"/>
  <c r="M127" i="1"/>
  <c r="E128" i="1"/>
  <c r="I128" i="1"/>
  <c r="K128" i="1"/>
  <c r="L128" i="1"/>
  <c r="M128" i="1"/>
  <c r="E129" i="1"/>
  <c r="I129" i="1"/>
  <c r="K129" i="1"/>
  <c r="L129" i="1"/>
  <c r="M129" i="1"/>
  <c r="B130" i="1"/>
  <c r="B134" i="1" s="1"/>
  <c r="C130" i="1"/>
  <c r="C134" i="1" s="1"/>
  <c r="D130" i="1"/>
  <c r="D134" i="1" s="1"/>
  <c r="F130" i="1"/>
  <c r="F134" i="1" s="1"/>
  <c r="G130" i="1"/>
  <c r="G134" i="1" s="1"/>
  <c r="H130" i="1"/>
  <c r="H134" i="1" s="1"/>
  <c r="E131" i="1"/>
  <c r="I131" i="1"/>
  <c r="K131" i="1"/>
  <c r="L131" i="1"/>
  <c r="M131" i="1"/>
  <c r="E132" i="1"/>
  <c r="I132" i="1"/>
  <c r="K132" i="1"/>
  <c r="L132" i="1"/>
  <c r="M132" i="1"/>
  <c r="E133" i="1"/>
  <c r="I133" i="1"/>
  <c r="K133" i="1"/>
  <c r="L133" i="1"/>
  <c r="M133" i="1"/>
  <c r="H140" i="1"/>
  <c r="E141" i="1"/>
  <c r="I141" i="1"/>
  <c r="K141" i="1"/>
  <c r="L141" i="1"/>
  <c r="M141" i="1"/>
  <c r="E142" i="1"/>
  <c r="I142" i="1"/>
  <c r="K142" i="1"/>
  <c r="L142" i="1"/>
  <c r="M142" i="1"/>
  <c r="B143" i="1"/>
  <c r="B140" i="1" s="1"/>
  <c r="C143" i="1"/>
  <c r="C140" i="1" s="1"/>
  <c r="D143" i="1"/>
  <c r="D140" i="1" s="1"/>
  <c r="F143" i="1"/>
  <c r="F140" i="1" s="1"/>
  <c r="G143" i="1"/>
  <c r="G140" i="1" s="1"/>
  <c r="E144" i="1"/>
  <c r="I144" i="1"/>
  <c r="K144" i="1"/>
  <c r="L144" i="1"/>
  <c r="M144" i="1"/>
  <c r="E145" i="1"/>
  <c r="I145" i="1"/>
  <c r="K145" i="1"/>
  <c r="L145" i="1"/>
  <c r="M145" i="1"/>
  <c r="E146" i="1"/>
  <c r="I146" i="1"/>
  <c r="K146" i="1"/>
  <c r="L146" i="1"/>
  <c r="M146" i="1"/>
  <c r="H147" i="1"/>
  <c r="H151" i="1" s="1"/>
  <c r="E148" i="1"/>
  <c r="I148" i="1"/>
  <c r="K148" i="1"/>
  <c r="L148" i="1"/>
  <c r="M148" i="1"/>
  <c r="E149" i="1"/>
  <c r="I149" i="1"/>
  <c r="K149" i="1"/>
  <c r="L149" i="1"/>
  <c r="M149" i="1"/>
  <c r="E150" i="1"/>
  <c r="I150" i="1"/>
  <c r="K150" i="1"/>
  <c r="L150" i="1"/>
  <c r="M150" i="1"/>
  <c r="H156" i="1"/>
  <c r="E157" i="1"/>
  <c r="I157" i="1"/>
  <c r="K157" i="1"/>
  <c r="L157" i="1"/>
  <c r="M157" i="1"/>
  <c r="E158" i="1"/>
  <c r="I158" i="1"/>
  <c r="K158" i="1"/>
  <c r="L158" i="1"/>
  <c r="M158" i="1"/>
  <c r="B159" i="1"/>
  <c r="C159" i="1"/>
  <c r="C156" i="1" s="1"/>
  <c r="D159" i="1"/>
  <c r="D156" i="1" s="1"/>
  <c r="F159" i="1"/>
  <c r="G159" i="1"/>
  <c r="G156" i="1" s="1"/>
  <c r="E160" i="1"/>
  <c r="I160" i="1"/>
  <c r="K160" i="1"/>
  <c r="L160" i="1"/>
  <c r="M160" i="1"/>
  <c r="E161" i="1"/>
  <c r="I161" i="1"/>
  <c r="K161" i="1"/>
  <c r="L161" i="1"/>
  <c r="M161" i="1"/>
  <c r="E162" i="1"/>
  <c r="I162" i="1"/>
  <c r="K162" i="1"/>
  <c r="L162" i="1"/>
  <c r="M162" i="1"/>
  <c r="H163" i="1"/>
  <c r="H167" i="1" s="1"/>
  <c r="E164" i="1"/>
  <c r="I164" i="1"/>
  <c r="K164" i="1"/>
  <c r="L164" i="1"/>
  <c r="M164" i="1"/>
  <c r="E165" i="1"/>
  <c r="I165" i="1"/>
  <c r="K165" i="1"/>
  <c r="L165" i="1"/>
  <c r="M165" i="1"/>
  <c r="E166" i="1"/>
  <c r="I166" i="1"/>
  <c r="K166" i="1"/>
  <c r="L166" i="1"/>
  <c r="M166" i="1"/>
  <c r="D147" i="1" l="1"/>
  <c r="D151" i="1" s="1"/>
  <c r="C163" i="1"/>
  <c r="C167" i="1" s="1"/>
  <c r="N145" i="1"/>
  <c r="L130" i="1"/>
  <c r="L134" i="1" s="1"/>
  <c r="C147" i="1"/>
  <c r="C151" i="1" s="1"/>
  <c r="N114" i="1"/>
  <c r="I113" i="1"/>
  <c r="I117" i="1" s="1"/>
  <c r="N131" i="1"/>
  <c r="N115" i="1"/>
  <c r="O79" i="1"/>
  <c r="O83" i="1" s="1"/>
  <c r="M159" i="1"/>
  <c r="M163" i="1" s="1"/>
  <c r="M167" i="1" s="1"/>
  <c r="N148" i="1"/>
  <c r="G147" i="1"/>
  <c r="G151" i="1" s="1"/>
  <c r="N112" i="1"/>
  <c r="L96" i="1"/>
  <c r="L100" i="1" s="1"/>
  <c r="N165" i="1"/>
  <c r="N142" i="1"/>
  <c r="N133" i="1"/>
  <c r="N126" i="1"/>
  <c r="N108" i="1"/>
  <c r="N110" i="1"/>
  <c r="P93" i="1"/>
  <c r="P80" i="1"/>
  <c r="K79" i="1"/>
  <c r="K83" i="1" s="1"/>
  <c r="N164" i="1"/>
  <c r="G163" i="1"/>
  <c r="G167" i="1" s="1"/>
  <c r="N162" i="1"/>
  <c r="N128" i="1"/>
  <c r="E113" i="1"/>
  <c r="E117" i="1" s="1"/>
  <c r="N160" i="1"/>
  <c r="B147" i="1"/>
  <c r="B151" i="1" s="1"/>
  <c r="N144" i="1"/>
  <c r="L143" i="1"/>
  <c r="L140" i="1" s="1"/>
  <c r="K130" i="1"/>
  <c r="K134" i="1" s="1"/>
  <c r="M113" i="1"/>
  <c r="M117" i="1" s="1"/>
  <c r="E106" i="1"/>
  <c r="P92" i="1"/>
  <c r="P78" i="1"/>
  <c r="P75" i="1"/>
  <c r="P73" i="1"/>
  <c r="N150" i="1"/>
  <c r="I143" i="1"/>
  <c r="I140" i="1" s="1"/>
  <c r="N129" i="1"/>
  <c r="I106" i="1"/>
  <c r="K106" i="1"/>
  <c r="M89" i="1"/>
  <c r="N132" i="1"/>
  <c r="L123" i="1"/>
  <c r="N124" i="1"/>
  <c r="I123" i="1"/>
  <c r="N109" i="1"/>
  <c r="M106" i="1"/>
  <c r="P98" i="1"/>
  <c r="P95" i="1"/>
  <c r="N89" i="1"/>
  <c r="F96" i="1"/>
  <c r="F100" i="1" s="1"/>
  <c r="P81" i="1"/>
  <c r="P76" i="1"/>
  <c r="L79" i="1"/>
  <c r="L83" i="1" s="1"/>
  <c r="P74" i="1"/>
  <c r="K123" i="1"/>
  <c r="M123" i="1"/>
  <c r="E123" i="1"/>
  <c r="N111" i="1"/>
  <c r="O89" i="1"/>
  <c r="K96" i="1"/>
  <c r="K100" i="1" s="1"/>
  <c r="P91" i="1"/>
  <c r="O72" i="1"/>
  <c r="K72" i="1"/>
  <c r="D163" i="1"/>
  <c r="D167" i="1" s="1"/>
  <c r="L159" i="1"/>
  <c r="L163" i="1" s="1"/>
  <c r="L167" i="1" s="1"/>
  <c r="F147" i="1"/>
  <c r="F151" i="1" s="1"/>
  <c r="K143" i="1"/>
  <c r="K147" i="1" s="1"/>
  <c r="K151" i="1" s="1"/>
  <c r="E143" i="1"/>
  <c r="E140" i="1" s="1"/>
  <c r="N127" i="1"/>
  <c r="N116" i="1"/>
  <c r="L106" i="1"/>
  <c r="P99" i="1"/>
  <c r="P97" i="1"/>
  <c r="P94" i="1"/>
  <c r="L89" i="1"/>
  <c r="F89" i="1"/>
  <c r="P82" i="1"/>
  <c r="N72" i="1"/>
  <c r="F72" i="1"/>
  <c r="N149" i="1"/>
  <c r="N161" i="1"/>
  <c r="F163" i="1"/>
  <c r="F167" i="1" s="1"/>
  <c r="I159" i="1"/>
  <c r="I163" i="1" s="1"/>
  <c r="I167" i="1" s="1"/>
  <c r="F156" i="1"/>
  <c r="N146" i="1"/>
  <c r="N166" i="1"/>
  <c r="B163" i="1"/>
  <c r="B167" i="1" s="1"/>
  <c r="K159" i="1"/>
  <c r="E159" i="1"/>
  <c r="E163" i="1" s="1"/>
  <c r="E167" i="1" s="1"/>
  <c r="B156" i="1"/>
  <c r="N158" i="1"/>
  <c r="M72" i="1"/>
  <c r="O96" i="1"/>
  <c r="O100" i="1" s="1"/>
  <c r="K89" i="1"/>
  <c r="L72" i="1"/>
  <c r="M143" i="1"/>
  <c r="M147" i="1" s="1"/>
  <c r="M151" i="1" s="1"/>
  <c r="N141" i="1"/>
  <c r="I130" i="1"/>
  <c r="I134" i="1" s="1"/>
  <c r="E130" i="1"/>
  <c r="E134" i="1" s="1"/>
  <c r="N125" i="1"/>
  <c r="L113" i="1"/>
  <c r="L117" i="1" s="1"/>
  <c r="N107" i="1"/>
  <c r="N96" i="1"/>
  <c r="N100" i="1" s="1"/>
  <c r="M79" i="1"/>
  <c r="M83" i="1" s="1"/>
  <c r="P90" i="1"/>
  <c r="N79" i="1"/>
  <c r="N83" i="1" s="1"/>
  <c r="F79" i="1"/>
  <c r="F83" i="1" s="1"/>
  <c r="N157" i="1"/>
  <c r="M130" i="1"/>
  <c r="M134" i="1" s="1"/>
  <c r="K113" i="1"/>
  <c r="K117" i="1" s="1"/>
  <c r="M96" i="1"/>
  <c r="M100" i="1" s="1"/>
  <c r="M156" i="1" l="1"/>
  <c r="N130" i="1"/>
  <c r="N134" i="1" s="1"/>
  <c r="L147" i="1"/>
  <c r="L151" i="1" s="1"/>
  <c r="E147" i="1"/>
  <c r="E151" i="1" s="1"/>
  <c r="P72" i="1"/>
  <c r="N123" i="1"/>
  <c r="E156" i="1"/>
  <c r="N159" i="1"/>
  <c r="N163" i="1" s="1"/>
  <c r="N167" i="1" s="1"/>
  <c r="L156" i="1"/>
  <c r="P79" i="1"/>
  <c r="P83" i="1" s="1"/>
  <c r="N140" i="1"/>
  <c r="N143" i="1"/>
  <c r="N147" i="1" s="1"/>
  <c r="N151" i="1" s="1"/>
  <c r="K140" i="1"/>
  <c r="I147" i="1"/>
  <c r="I151" i="1" s="1"/>
  <c r="K156" i="1"/>
  <c r="P89" i="1"/>
  <c r="P96" i="1"/>
  <c r="P100" i="1" s="1"/>
  <c r="I156" i="1"/>
  <c r="N113" i="1"/>
  <c r="N117" i="1" s="1"/>
  <c r="N106" i="1"/>
  <c r="K163" i="1"/>
  <c r="K167" i="1" s="1"/>
  <c r="M140" i="1"/>
  <c r="N156" i="1" l="1"/>
</calcChain>
</file>

<file path=xl/sharedStrings.xml><?xml version="1.0" encoding="utf-8"?>
<sst xmlns="http://schemas.openxmlformats.org/spreadsheetml/2006/main" count="297" uniqueCount="43">
  <si>
    <t xml:space="preserve">University Headcount Enrollment by Gender &amp; Race/Ethnicity </t>
  </si>
  <si>
    <t>Fall 2022</t>
  </si>
  <si>
    <t>Undergraduate</t>
  </si>
  <si>
    <t>Graduate</t>
  </si>
  <si>
    <t>University Total</t>
  </si>
  <si>
    <t>Female</t>
  </si>
  <si>
    <t>Male</t>
  </si>
  <si>
    <t>Unknown</t>
  </si>
  <si>
    <t>Unspecified</t>
  </si>
  <si>
    <t>Total</t>
  </si>
  <si>
    <t>Unspecified/X</t>
  </si>
  <si>
    <t>American Indian/Alaska Native</t>
  </si>
  <si>
    <t>Asian</t>
  </si>
  <si>
    <t>Black/African American*</t>
  </si>
  <si>
    <t>Hispanic/Latino</t>
  </si>
  <si>
    <t>Native Hawaiian/Pacific Island</t>
  </si>
  <si>
    <t>Two or more races</t>
  </si>
  <si>
    <t>U.S. Students of Color Subtotal</t>
  </si>
  <si>
    <t>International (Non-Resident Alien)</t>
  </si>
  <si>
    <t>White</t>
  </si>
  <si>
    <t>Race and Ethnicity Unknown</t>
  </si>
  <si>
    <t>% U.S. Students of Color</t>
  </si>
  <si>
    <t>* Includes Cape Verdean Students</t>
  </si>
  <si>
    <t>Fall 2021</t>
  </si>
  <si>
    <t>Fall 2020</t>
  </si>
  <si>
    <t>American Indian or Alaska Native</t>
  </si>
  <si>
    <t>Black or African American*</t>
  </si>
  <si>
    <t>Hispanics of any race</t>
  </si>
  <si>
    <t>Native Hawaiian or Other Pacific Islander</t>
  </si>
  <si>
    <t>-</t>
  </si>
  <si>
    <t>International (Non-resident Alien)</t>
  </si>
  <si>
    <t>Race and Ethnicity unknown</t>
  </si>
  <si>
    <t>% US Students of Color</t>
  </si>
  <si>
    <t xml:space="preserve">*Included Cape Verdean Students </t>
  </si>
  <si>
    <t>Fall 2019</t>
  </si>
  <si>
    <t>Fall 2018</t>
  </si>
  <si>
    <t>Fall 2017</t>
  </si>
  <si>
    <t xml:space="preserve"> Fall 2016</t>
  </si>
  <si>
    <t>Fall 2015</t>
  </si>
  <si>
    <t xml:space="preserve"> Fall 2014</t>
  </si>
  <si>
    <t>*includes Cape Verdean</t>
  </si>
  <si>
    <t xml:space="preserve">Fall 2013 </t>
  </si>
  <si>
    <t>Nonresident Alien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</si>
</sst>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8" fillId="0" borderId="0" xfId="0" applyFont="1"/>
    <xf numFmtId="0" fontId="9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/>
    <xf numFmtId="0" fontId="4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11" fillId="0" borderId="0" xfId="0" applyFont="1"/>
    <xf numFmtId="164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4" fillId="0" borderId="1" xfId="0" quotePrefix="1" applyFont="1" applyBorder="1" applyAlignment="1">
      <alignment horizontal="left" vertical="top"/>
    </xf>
    <xf numFmtId="3" fontId="14" fillId="0" borderId="1" xfId="0" applyNumberFormat="1" applyFont="1" applyBorder="1" applyAlignment="1">
      <alignment horizontal="center" vertical="center"/>
    </xf>
    <xf numFmtId="0" fontId="12" fillId="0" borderId="0" xfId="0" quotePrefix="1" applyFont="1" applyAlignment="1">
      <alignment horizontal="left" vertical="top"/>
    </xf>
    <xf numFmtId="0" fontId="14" fillId="0" borderId="0" xfId="0" quotePrefix="1" applyFont="1" applyAlignment="1">
      <alignment horizontal="left" vertical="top"/>
    </xf>
    <xf numFmtId="3" fontId="14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left" vertical="top"/>
    </xf>
    <xf numFmtId="0" fontId="15" fillId="0" borderId="0" xfId="0" applyFont="1"/>
    <xf numFmtId="9" fontId="2" fillId="0" borderId="0" xfId="2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3" fontId="16" fillId="0" borderId="0" xfId="0" applyNumberFormat="1" applyFont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0" xfId="0" quotePrefix="1" applyFont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9" fontId="10" fillId="0" borderId="1" xfId="2" applyFont="1" applyBorder="1" applyAlignment="1">
      <alignment horizontal="center" vertical="center"/>
    </xf>
    <xf numFmtId="9" fontId="18" fillId="0" borderId="1" xfId="2" applyFont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4" fillId="0" borderId="0" xfId="1" applyNumberFormat="1" applyFont="1" applyFill="1" applyBorder="1" applyAlignment="1">
      <alignment horizontal="left"/>
    </xf>
    <xf numFmtId="0" fontId="14" fillId="0" borderId="0" xfId="0" quotePrefix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8"/>
  <sheetViews>
    <sheetView tabSelected="1" topLeftCell="A54" zoomScale="90" zoomScaleNormal="90" workbookViewId="0">
      <selection activeCell="S89" sqref="S89"/>
    </sheetView>
  </sheetViews>
  <sheetFormatPr defaultColWidth="8.85546875" defaultRowHeight="15" x14ac:dyDescent="0.25"/>
  <cols>
    <col min="1" max="1" width="36.7109375" customWidth="1"/>
    <col min="2" max="2" width="8.85546875" style="23"/>
    <col min="3" max="3" width="7.85546875" style="23" customWidth="1"/>
    <col min="4" max="4" width="9.28515625" style="23" customWidth="1"/>
    <col min="5" max="5" width="12.85546875" style="23" customWidth="1"/>
    <col min="6" max="6" width="9" style="23" bestFit="1" customWidth="1"/>
    <col min="7" max="7" width="8.85546875" style="23"/>
    <col min="8" max="8" width="7.5703125" style="23" customWidth="1"/>
    <col min="9" max="9" width="8.85546875" style="23"/>
    <col min="10" max="10" width="12" style="23" customWidth="1"/>
    <col min="11" max="11" width="11.28515625" style="23" customWidth="1"/>
    <col min="12" max="12" width="9.42578125" style="23" bestFit="1" customWidth="1"/>
    <col min="13" max="13" width="8.85546875" style="23"/>
    <col min="14" max="14" width="9.42578125" style="23" bestFit="1" customWidth="1"/>
    <col min="15" max="15" width="12.140625" style="23" customWidth="1"/>
    <col min="16" max="16" width="13.28515625" style="23" customWidth="1"/>
    <col min="17" max="17" width="8.85546875" style="23"/>
    <col min="18" max="19" width="8.85546875" style="15"/>
  </cols>
  <sheetData>
    <row r="1" spans="1:19" s="1" customFormat="1" ht="18.75" x14ac:dyDescent="0.3">
      <c r="A1" s="38" t="s">
        <v>0</v>
      </c>
      <c r="B1" s="13"/>
      <c r="C1" s="13"/>
      <c r="D1" s="13"/>
      <c r="E1" s="13"/>
      <c r="F1" s="13"/>
      <c r="G1" s="19"/>
      <c r="H1" s="13"/>
      <c r="I1" s="13"/>
      <c r="J1" s="13"/>
      <c r="K1" s="13"/>
      <c r="L1" s="23"/>
      <c r="M1" s="23"/>
      <c r="N1" s="23"/>
      <c r="O1" s="23"/>
      <c r="P1" s="23"/>
      <c r="Q1" s="23"/>
      <c r="R1" s="15"/>
      <c r="S1" s="15"/>
    </row>
    <row r="2" spans="1:19" s="1" customFormat="1" ht="18.75" x14ac:dyDescent="0.3">
      <c r="A2" s="35"/>
      <c r="B2" s="13"/>
      <c r="C2" s="13"/>
      <c r="D2" s="13"/>
      <c r="E2" s="13"/>
      <c r="F2" s="13"/>
      <c r="G2" s="19"/>
      <c r="H2" s="13"/>
      <c r="I2" s="13"/>
      <c r="J2" s="13"/>
      <c r="K2" s="13"/>
      <c r="L2" s="23"/>
      <c r="M2" s="23"/>
      <c r="N2" s="23"/>
      <c r="O2" s="23"/>
      <c r="P2" s="23"/>
      <c r="Q2" s="23"/>
      <c r="R2" s="15"/>
      <c r="S2" s="15"/>
    </row>
    <row r="3" spans="1:19" s="1" customFormat="1" ht="18.75" x14ac:dyDescent="0.3">
      <c r="A3" s="33" t="s">
        <v>1</v>
      </c>
      <c r="B3" s="52" t="s">
        <v>2</v>
      </c>
      <c r="C3" s="52"/>
      <c r="D3" s="52"/>
      <c r="E3" s="52"/>
      <c r="F3" s="52"/>
      <c r="G3" s="52" t="s">
        <v>3</v>
      </c>
      <c r="H3" s="52"/>
      <c r="I3" s="52"/>
      <c r="J3" s="52"/>
      <c r="K3" s="52"/>
      <c r="L3" s="53" t="s">
        <v>4</v>
      </c>
      <c r="M3" s="53"/>
      <c r="N3" s="53"/>
      <c r="O3" s="53"/>
      <c r="P3" s="53"/>
      <c r="Q3" s="23"/>
      <c r="R3" s="15"/>
      <c r="S3" s="15"/>
    </row>
    <row r="4" spans="1:19" s="1" customFormat="1" ht="18.75" x14ac:dyDescent="0.3">
      <c r="A4"/>
      <c r="B4" s="39" t="s">
        <v>5</v>
      </c>
      <c r="C4" s="39" t="s">
        <v>6</v>
      </c>
      <c r="D4" s="39" t="s">
        <v>7</v>
      </c>
      <c r="E4" s="39" t="s">
        <v>8</v>
      </c>
      <c r="F4" s="40" t="s">
        <v>9</v>
      </c>
      <c r="G4" s="39" t="s">
        <v>5</v>
      </c>
      <c r="H4" s="39" t="s">
        <v>6</v>
      </c>
      <c r="I4" s="39" t="s">
        <v>7</v>
      </c>
      <c r="J4" s="13" t="s">
        <v>10</v>
      </c>
      <c r="K4" s="40" t="s">
        <v>9</v>
      </c>
      <c r="L4" s="39" t="s">
        <v>5</v>
      </c>
      <c r="M4" s="39" t="s">
        <v>6</v>
      </c>
      <c r="N4" s="39" t="s">
        <v>7</v>
      </c>
      <c r="O4" s="39" t="s">
        <v>10</v>
      </c>
      <c r="P4" s="40" t="s">
        <v>9</v>
      </c>
      <c r="Q4" s="23"/>
      <c r="R4" s="15"/>
      <c r="S4" s="15"/>
    </row>
    <row r="5" spans="1:19" s="1" customFormat="1" ht="18.75" x14ac:dyDescent="0.3">
      <c r="A5" s="27"/>
      <c r="B5" s="37">
        <v>6978</v>
      </c>
      <c r="C5" s="37">
        <v>5235</v>
      </c>
      <c r="D5" s="37">
        <v>6</v>
      </c>
      <c r="E5" s="37">
        <v>2</v>
      </c>
      <c r="F5" s="28">
        <f>SUM(B5:E5)</f>
        <v>12221</v>
      </c>
      <c r="G5" s="37">
        <v>2168</v>
      </c>
      <c r="H5" s="37">
        <v>1190</v>
      </c>
      <c r="I5" s="37">
        <v>7</v>
      </c>
      <c r="J5" s="37"/>
      <c r="K5" s="28">
        <f>SUM(G5:I5)</f>
        <v>3365</v>
      </c>
      <c r="L5" s="37">
        <v>9146</v>
      </c>
      <c r="M5" s="37">
        <v>6425</v>
      </c>
      <c r="N5" s="37">
        <v>13</v>
      </c>
      <c r="O5" s="37">
        <v>2</v>
      </c>
      <c r="P5" s="28">
        <f>SUM(L5:O5)</f>
        <v>15586</v>
      </c>
      <c r="Q5" s="23"/>
      <c r="R5" s="15"/>
      <c r="S5" s="15"/>
    </row>
    <row r="6" spans="1:19" s="1" customFormat="1" ht="18.75" x14ac:dyDescent="0.3">
      <c r="A6" s="29" t="s">
        <v>11</v>
      </c>
      <c r="B6" s="36">
        <v>1</v>
      </c>
      <c r="C6" s="36">
        <v>7</v>
      </c>
      <c r="D6" s="41">
        <v>0</v>
      </c>
      <c r="E6" s="41">
        <v>0</v>
      </c>
      <c r="F6" s="36">
        <v>8</v>
      </c>
      <c r="G6" s="36">
        <v>3</v>
      </c>
      <c r="H6" s="36">
        <v>1</v>
      </c>
      <c r="I6" s="41">
        <v>0</v>
      </c>
      <c r="J6" s="41"/>
      <c r="K6" s="14">
        <f>SUM(G6:I6)</f>
        <v>4</v>
      </c>
      <c r="L6" s="36">
        <v>4</v>
      </c>
      <c r="M6" s="36">
        <v>8</v>
      </c>
      <c r="N6" s="41">
        <v>0</v>
      </c>
      <c r="O6" s="41">
        <v>0</v>
      </c>
      <c r="P6" s="14">
        <f>SUM(L6:O6)</f>
        <v>12</v>
      </c>
      <c r="Q6" s="23"/>
      <c r="R6" s="15"/>
      <c r="S6" s="15"/>
    </row>
    <row r="7" spans="1:19" s="1" customFormat="1" ht="18.75" x14ac:dyDescent="0.3">
      <c r="A7" s="29" t="s">
        <v>12</v>
      </c>
      <c r="B7" s="36">
        <v>958</v>
      </c>
      <c r="C7" s="36">
        <v>931</v>
      </c>
      <c r="D7" s="41">
        <v>0</v>
      </c>
      <c r="E7" s="41">
        <v>0</v>
      </c>
      <c r="F7" s="36">
        <v>1889</v>
      </c>
      <c r="G7" s="36">
        <v>140</v>
      </c>
      <c r="H7" s="36">
        <v>64</v>
      </c>
      <c r="I7" s="41">
        <v>0</v>
      </c>
      <c r="J7" s="41"/>
      <c r="K7" s="14">
        <f t="shared" ref="K7:K11" si="0">SUM(G7:I7)</f>
        <v>204</v>
      </c>
      <c r="L7" s="36">
        <v>1098</v>
      </c>
      <c r="M7" s="36">
        <v>995</v>
      </c>
      <c r="N7" s="41">
        <v>0</v>
      </c>
      <c r="O7" s="41">
        <v>0</v>
      </c>
      <c r="P7" s="14">
        <f t="shared" ref="P7:P11" si="1">SUM(L7:O7)</f>
        <v>2093</v>
      </c>
      <c r="Q7" s="23"/>
      <c r="R7" s="15"/>
      <c r="S7" s="15"/>
    </row>
    <row r="8" spans="1:19" s="1" customFormat="1" ht="18.75" x14ac:dyDescent="0.3">
      <c r="A8" s="29" t="s">
        <v>13</v>
      </c>
      <c r="B8" s="36">
        <v>1332</v>
      </c>
      <c r="C8" s="36">
        <v>788</v>
      </c>
      <c r="D8" s="41">
        <v>0</v>
      </c>
      <c r="E8" s="41">
        <v>0</v>
      </c>
      <c r="F8" s="36">
        <v>2120</v>
      </c>
      <c r="G8" s="36">
        <v>214</v>
      </c>
      <c r="H8" s="36">
        <v>91</v>
      </c>
      <c r="I8" s="36">
        <v>1</v>
      </c>
      <c r="J8" s="36"/>
      <c r="K8" s="14">
        <f t="shared" si="0"/>
        <v>306</v>
      </c>
      <c r="L8" s="36">
        <v>1546</v>
      </c>
      <c r="M8" s="36">
        <v>879</v>
      </c>
      <c r="N8" s="36">
        <v>1</v>
      </c>
      <c r="O8" s="41">
        <v>0</v>
      </c>
      <c r="P8" s="14">
        <f t="shared" si="1"/>
        <v>2426</v>
      </c>
      <c r="Q8" s="23"/>
      <c r="R8" s="15"/>
      <c r="S8" s="15"/>
    </row>
    <row r="9" spans="1:19" s="1" customFormat="1" ht="18.75" x14ac:dyDescent="0.3">
      <c r="A9" s="29" t="s">
        <v>14</v>
      </c>
      <c r="B9" s="36">
        <v>1473</v>
      </c>
      <c r="C9" s="36">
        <v>821</v>
      </c>
      <c r="D9" s="41">
        <v>0</v>
      </c>
      <c r="E9" s="41">
        <v>0</v>
      </c>
      <c r="F9" s="36">
        <v>2294</v>
      </c>
      <c r="G9" s="36">
        <v>197</v>
      </c>
      <c r="H9" s="36">
        <v>78</v>
      </c>
      <c r="I9" s="36">
        <v>2</v>
      </c>
      <c r="J9" s="36"/>
      <c r="K9" s="14">
        <f t="shared" si="0"/>
        <v>277</v>
      </c>
      <c r="L9" s="36">
        <v>1670</v>
      </c>
      <c r="M9" s="36">
        <v>899</v>
      </c>
      <c r="N9" s="36">
        <v>2</v>
      </c>
      <c r="O9" s="41">
        <v>0</v>
      </c>
      <c r="P9" s="14">
        <f t="shared" si="1"/>
        <v>2571</v>
      </c>
      <c r="Q9" s="23"/>
      <c r="R9" s="15"/>
      <c r="S9" s="15"/>
    </row>
    <row r="10" spans="1:19" s="1" customFormat="1" ht="18.75" x14ac:dyDescent="0.3">
      <c r="A10" s="29" t="s">
        <v>15</v>
      </c>
      <c r="B10" s="36">
        <v>3</v>
      </c>
      <c r="C10" s="36">
        <v>2</v>
      </c>
      <c r="D10" s="41">
        <v>0</v>
      </c>
      <c r="E10" s="41">
        <v>0</v>
      </c>
      <c r="F10" s="36">
        <v>5</v>
      </c>
      <c r="G10" s="36">
        <v>3</v>
      </c>
      <c r="H10" s="41">
        <v>0</v>
      </c>
      <c r="I10" s="41">
        <v>0</v>
      </c>
      <c r="J10" s="41"/>
      <c r="K10" s="14">
        <f t="shared" si="0"/>
        <v>3</v>
      </c>
      <c r="L10" s="36">
        <v>6</v>
      </c>
      <c r="M10" s="36">
        <v>2</v>
      </c>
      <c r="N10" s="41">
        <v>0</v>
      </c>
      <c r="O10" s="41">
        <v>0</v>
      </c>
      <c r="P10" s="14">
        <f t="shared" si="1"/>
        <v>8</v>
      </c>
      <c r="Q10" s="23"/>
      <c r="R10" s="15"/>
      <c r="S10" s="15"/>
    </row>
    <row r="11" spans="1:19" s="1" customFormat="1" ht="18.75" x14ac:dyDescent="0.3">
      <c r="A11" s="29" t="s">
        <v>16</v>
      </c>
      <c r="B11" s="36">
        <v>262</v>
      </c>
      <c r="C11" s="36">
        <v>191</v>
      </c>
      <c r="D11" s="41">
        <v>0</v>
      </c>
      <c r="E11" s="41">
        <v>0</v>
      </c>
      <c r="F11" s="36">
        <v>453</v>
      </c>
      <c r="G11" s="36">
        <v>52</v>
      </c>
      <c r="H11" s="36">
        <v>25</v>
      </c>
      <c r="I11" s="41">
        <v>0</v>
      </c>
      <c r="J11" s="41"/>
      <c r="K11" s="14">
        <f t="shared" si="0"/>
        <v>77</v>
      </c>
      <c r="L11" s="36">
        <v>314</v>
      </c>
      <c r="M11" s="36">
        <v>216</v>
      </c>
      <c r="N11" s="41">
        <v>0</v>
      </c>
      <c r="O11" s="41">
        <v>0</v>
      </c>
      <c r="P11" s="14">
        <f t="shared" si="1"/>
        <v>530</v>
      </c>
      <c r="Q11" s="23"/>
      <c r="R11" s="15"/>
      <c r="S11" s="15"/>
    </row>
    <row r="12" spans="1:19" s="1" customFormat="1" ht="18.75" x14ac:dyDescent="0.3">
      <c r="A12" s="30" t="s">
        <v>17</v>
      </c>
      <c r="B12" s="31">
        <f>SUM(B6:B11)</f>
        <v>4029</v>
      </c>
      <c r="C12" s="31">
        <f t="shared" ref="C12:E12" si="2">SUM(C6:C11)</f>
        <v>2740</v>
      </c>
      <c r="D12" s="31">
        <f t="shared" si="2"/>
        <v>0</v>
      </c>
      <c r="E12" s="31">
        <f t="shared" si="2"/>
        <v>0</v>
      </c>
      <c r="F12" s="31">
        <f>SUM(B12:E12)</f>
        <v>6769</v>
      </c>
      <c r="G12" s="31">
        <f>SUM(G6:G11)</f>
        <v>609</v>
      </c>
      <c r="H12" s="31">
        <f t="shared" ref="H12:J12" si="3">SUM(H6:H11)</f>
        <v>259</v>
      </c>
      <c r="I12" s="31">
        <f t="shared" si="3"/>
        <v>3</v>
      </c>
      <c r="J12" s="31">
        <f t="shared" si="3"/>
        <v>0</v>
      </c>
      <c r="K12" s="31">
        <f>SUM(G12:I12)</f>
        <v>871</v>
      </c>
      <c r="L12" s="31">
        <f>SUM(L6:L11)</f>
        <v>4638</v>
      </c>
      <c r="M12" s="31">
        <f t="shared" ref="M12:O12" si="4">SUM(M6:M11)</f>
        <v>2999</v>
      </c>
      <c r="N12" s="31">
        <f t="shared" si="4"/>
        <v>3</v>
      </c>
      <c r="O12" s="31">
        <f t="shared" si="4"/>
        <v>0</v>
      </c>
      <c r="P12" s="31">
        <f>SUM(L12:O12)</f>
        <v>7640</v>
      </c>
      <c r="Q12" s="23"/>
      <c r="R12" s="15"/>
      <c r="S12" s="15"/>
    </row>
    <row r="13" spans="1:19" s="1" customFormat="1" ht="18.75" x14ac:dyDescent="0.3">
      <c r="A13" s="29" t="s">
        <v>18</v>
      </c>
      <c r="B13" s="36">
        <v>297</v>
      </c>
      <c r="C13" s="36">
        <v>487</v>
      </c>
      <c r="D13" s="41">
        <v>0</v>
      </c>
      <c r="E13" s="41">
        <v>0</v>
      </c>
      <c r="F13" s="14">
        <f>SUM(B13:E13)</f>
        <v>784</v>
      </c>
      <c r="G13" s="36">
        <v>386</v>
      </c>
      <c r="H13" s="36">
        <v>405</v>
      </c>
      <c r="I13" s="41">
        <v>0</v>
      </c>
      <c r="J13" s="41"/>
      <c r="K13" s="14">
        <f>SUM(G13:I13)</f>
        <v>791</v>
      </c>
      <c r="L13" s="36">
        <v>683</v>
      </c>
      <c r="M13" s="36">
        <v>892</v>
      </c>
      <c r="N13" s="41">
        <v>0</v>
      </c>
      <c r="O13" s="41">
        <v>0</v>
      </c>
      <c r="P13" s="14">
        <f>SUM(L13:O13)</f>
        <v>1575</v>
      </c>
      <c r="Q13" s="23"/>
      <c r="R13" s="15"/>
      <c r="S13" s="15"/>
    </row>
    <row r="14" spans="1:19" s="1" customFormat="1" ht="18.75" x14ac:dyDescent="0.3">
      <c r="A14" s="29" t="s">
        <v>19</v>
      </c>
      <c r="B14" s="36">
        <v>2217</v>
      </c>
      <c r="C14" s="36">
        <v>1705</v>
      </c>
      <c r="D14" s="36">
        <v>1</v>
      </c>
      <c r="E14" s="36">
        <v>2</v>
      </c>
      <c r="F14" s="14">
        <f t="shared" ref="F14:F15" si="5">SUM(B14:E14)</f>
        <v>3925</v>
      </c>
      <c r="G14" s="36">
        <v>1099</v>
      </c>
      <c r="H14" s="36">
        <v>491</v>
      </c>
      <c r="I14" s="36">
        <v>1</v>
      </c>
      <c r="J14" s="36"/>
      <c r="K14" s="14">
        <f t="shared" ref="K14:K15" si="6">SUM(G14:I14)</f>
        <v>1591</v>
      </c>
      <c r="L14" s="36">
        <v>3316</v>
      </c>
      <c r="M14" s="36">
        <v>2196</v>
      </c>
      <c r="N14" s="36">
        <v>2</v>
      </c>
      <c r="O14" s="36">
        <v>2</v>
      </c>
      <c r="P14" s="14">
        <f t="shared" ref="P14:P15" si="7">SUM(L14:O14)</f>
        <v>5516</v>
      </c>
      <c r="Q14" s="23"/>
      <c r="R14" s="15"/>
      <c r="S14" s="15"/>
    </row>
    <row r="15" spans="1:19" s="1" customFormat="1" ht="18.75" x14ac:dyDescent="0.3">
      <c r="A15" s="29" t="s">
        <v>20</v>
      </c>
      <c r="B15" s="36">
        <v>435</v>
      </c>
      <c r="C15" s="36">
        <v>303</v>
      </c>
      <c r="D15" s="36">
        <v>5</v>
      </c>
      <c r="E15" s="41">
        <v>0</v>
      </c>
      <c r="F15" s="14">
        <f t="shared" si="5"/>
        <v>743</v>
      </c>
      <c r="G15" s="36">
        <v>74</v>
      </c>
      <c r="H15" s="36">
        <v>35</v>
      </c>
      <c r="I15" s="36">
        <v>3</v>
      </c>
      <c r="J15" s="36"/>
      <c r="K15" s="14">
        <f t="shared" si="6"/>
        <v>112</v>
      </c>
      <c r="L15" s="36">
        <v>509</v>
      </c>
      <c r="M15" s="36">
        <v>338</v>
      </c>
      <c r="N15" s="36">
        <v>8</v>
      </c>
      <c r="O15" s="41">
        <v>0</v>
      </c>
      <c r="P15" s="14">
        <f t="shared" si="7"/>
        <v>855</v>
      </c>
      <c r="Q15" s="23"/>
      <c r="R15" s="15"/>
      <c r="S15" s="15"/>
    </row>
    <row r="16" spans="1:19" s="1" customFormat="1" ht="18.75" x14ac:dyDescent="0.3">
      <c r="A16" s="32" t="s">
        <v>21</v>
      </c>
      <c r="B16" s="42">
        <f>B12/(B12+B14)</f>
        <v>0.64505283381364076</v>
      </c>
      <c r="C16" s="42">
        <f t="shared" ref="C16:J16" si="8">C12/(C12+C14)</f>
        <v>0.6164229471316085</v>
      </c>
      <c r="D16" s="42">
        <f t="shared" si="8"/>
        <v>0</v>
      </c>
      <c r="E16" s="42">
        <f t="shared" si="8"/>
        <v>0</v>
      </c>
      <c r="F16" s="42">
        <f t="shared" si="8"/>
        <v>0.63297175986534504</v>
      </c>
      <c r="G16" s="42">
        <f t="shared" si="8"/>
        <v>0.35655737704918034</v>
      </c>
      <c r="H16" s="42">
        <f t="shared" si="8"/>
        <v>0.34533333333333333</v>
      </c>
      <c r="I16" s="43">
        <f t="shared" si="8"/>
        <v>0.75</v>
      </c>
      <c r="J16" s="43" t="e">
        <f t="shared" si="8"/>
        <v>#DIV/0!</v>
      </c>
      <c r="K16" s="42">
        <f t="shared" ref="K16:P16" si="9">K12/(K12+K14)</f>
        <v>0.3537774167343623</v>
      </c>
      <c r="L16" s="42">
        <f t="shared" si="9"/>
        <v>0.58310284133769175</v>
      </c>
      <c r="M16" s="42">
        <f t="shared" si="9"/>
        <v>0.57728585178055825</v>
      </c>
      <c r="N16" s="42">
        <f t="shared" si="9"/>
        <v>0.6</v>
      </c>
      <c r="O16" s="42">
        <f t="shared" si="9"/>
        <v>0</v>
      </c>
      <c r="P16" s="42">
        <f t="shared" si="9"/>
        <v>0.58072362420188506</v>
      </c>
      <c r="Q16" s="23"/>
      <c r="R16" s="15"/>
      <c r="S16" s="15"/>
    </row>
    <row r="17" spans="1:19" s="1" customFormat="1" ht="18.75" x14ac:dyDescent="0.3">
      <c r="A17" s="26" t="s">
        <v>22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5"/>
      <c r="S17" s="15"/>
    </row>
    <row r="19" spans="1:19" ht="18.75" x14ac:dyDescent="0.3">
      <c r="A19" s="33" t="s">
        <v>23</v>
      </c>
      <c r="B19" s="52" t="s">
        <v>2</v>
      </c>
      <c r="C19" s="52"/>
      <c r="D19" s="52"/>
      <c r="E19" s="52"/>
      <c r="F19" s="52"/>
      <c r="G19" s="52" t="s">
        <v>3</v>
      </c>
      <c r="H19" s="52"/>
      <c r="I19" s="52"/>
      <c r="J19" s="52"/>
      <c r="K19" s="52"/>
      <c r="L19" s="53" t="s">
        <v>4</v>
      </c>
      <c r="M19" s="53"/>
      <c r="N19" s="53"/>
      <c r="O19" s="53"/>
      <c r="P19" s="53"/>
    </row>
    <row r="20" spans="1:19" x14ac:dyDescent="0.25">
      <c r="B20" s="39" t="s">
        <v>5</v>
      </c>
      <c r="C20" s="39" t="s">
        <v>6</v>
      </c>
      <c r="D20" s="39" t="s">
        <v>7</v>
      </c>
      <c r="E20" s="39" t="s">
        <v>10</v>
      </c>
      <c r="F20" s="40" t="s">
        <v>9</v>
      </c>
      <c r="G20" s="39" t="s">
        <v>5</v>
      </c>
      <c r="H20" s="39" t="s">
        <v>6</v>
      </c>
      <c r="I20" s="39" t="s">
        <v>7</v>
      </c>
      <c r="J20" s="13" t="s">
        <v>10</v>
      </c>
      <c r="K20" s="40" t="s">
        <v>9</v>
      </c>
      <c r="L20" s="39" t="s">
        <v>5</v>
      </c>
      <c r="M20" s="39" t="s">
        <v>6</v>
      </c>
      <c r="N20" s="39" t="s">
        <v>7</v>
      </c>
      <c r="O20" s="39" t="s">
        <v>10</v>
      </c>
      <c r="P20" s="40" t="s">
        <v>9</v>
      </c>
    </row>
    <row r="21" spans="1:19" ht="15.75" customHeight="1" x14ac:dyDescent="0.25">
      <c r="A21" s="27"/>
      <c r="B21" s="28">
        <v>7099</v>
      </c>
      <c r="C21" s="28">
        <v>5156</v>
      </c>
      <c r="D21" s="28">
        <v>12</v>
      </c>
      <c r="E21" s="28">
        <v>2</v>
      </c>
      <c r="F21" s="28">
        <f>SUM(B21:E21)</f>
        <v>12269</v>
      </c>
      <c r="G21" s="28">
        <v>2239</v>
      </c>
      <c r="H21" s="28">
        <v>1127</v>
      </c>
      <c r="I21" s="28">
        <v>2</v>
      </c>
      <c r="J21" s="28"/>
      <c r="K21" s="28">
        <f>SUM(G21:I21)</f>
        <v>3368</v>
      </c>
      <c r="L21" s="28">
        <v>9338</v>
      </c>
      <c r="M21" s="28">
        <v>6283</v>
      </c>
      <c r="N21" s="28">
        <v>14</v>
      </c>
      <c r="O21" s="28">
        <v>2</v>
      </c>
      <c r="P21" s="28">
        <f>SUM(L21:O21)</f>
        <v>15637</v>
      </c>
    </row>
    <row r="22" spans="1:19" x14ac:dyDescent="0.25">
      <c r="A22" s="29" t="s">
        <v>11</v>
      </c>
      <c r="B22" s="14">
        <v>6</v>
      </c>
      <c r="C22" s="14">
        <v>7</v>
      </c>
      <c r="D22" s="14">
        <v>1</v>
      </c>
      <c r="E22" s="41">
        <v>0</v>
      </c>
      <c r="F22" s="14">
        <f>SUM(B22:E22)</f>
        <v>14</v>
      </c>
      <c r="G22" s="14">
        <v>5</v>
      </c>
      <c r="H22" s="14">
        <v>1</v>
      </c>
      <c r="I22" s="41">
        <v>0</v>
      </c>
      <c r="J22" s="41"/>
      <c r="K22" s="14">
        <f>SUM(G22:I22)</f>
        <v>6</v>
      </c>
      <c r="L22" s="14">
        <v>11</v>
      </c>
      <c r="M22" s="14">
        <v>8</v>
      </c>
      <c r="N22" s="14">
        <v>1</v>
      </c>
      <c r="O22" s="41">
        <v>0</v>
      </c>
      <c r="P22" s="14">
        <f>SUM(L22:O22)</f>
        <v>20</v>
      </c>
    </row>
    <row r="23" spans="1:19" x14ac:dyDescent="0.25">
      <c r="A23" s="29" t="s">
        <v>12</v>
      </c>
      <c r="B23" s="14">
        <v>953</v>
      </c>
      <c r="C23" s="14">
        <v>909</v>
      </c>
      <c r="D23" s="41">
        <v>0</v>
      </c>
      <c r="E23" s="41">
        <v>0</v>
      </c>
      <c r="F23" s="14">
        <f t="shared" ref="F23:F27" si="10">SUM(B23:E23)</f>
        <v>1862</v>
      </c>
      <c r="G23" s="14">
        <v>154</v>
      </c>
      <c r="H23" s="14">
        <v>74</v>
      </c>
      <c r="I23" s="41">
        <v>0</v>
      </c>
      <c r="J23" s="41"/>
      <c r="K23" s="14">
        <f t="shared" ref="K23:K27" si="11">SUM(G23:I23)</f>
        <v>228</v>
      </c>
      <c r="L23" s="14">
        <v>1107</v>
      </c>
      <c r="M23" s="14">
        <v>983</v>
      </c>
      <c r="N23" s="41">
        <v>0</v>
      </c>
      <c r="O23" s="41">
        <v>0</v>
      </c>
      <c r="P23" s="14">
        <f t="shared" ref="P23:P27" si="12">SUM(L23:O23)</f>
        <v>2090</v>
      </c>
    </row>
    <row r="24" spans="1:19" x14ac:dyDescent="0.25">
      <c r="A24" s="29" t="s">
        <v>13</v>
      </c>
      <c r="B24" s="14">
        <v>1416</v>
      </c>
      <c r="C24" s="14">
        <v>737</v>
      </c>
      <c r="D24" s="41">
        <v>0</v>
      </c>
      <c r="E24" s="41">
        <v>0</v>
      </c>
      <c r="F24" s="14">
        <f t="shared" si="10"/>
        <v>2153</v>
      </c>
      <c r="G24" s="14">
        <v>218</v>
      </c>
      <c r="H24" s="14">
        <v>92</v>
      </c>
      <c r="I24" s="41">
        <v>0</v>
      </c>
      <c r="J24" s="41"/>
      <c r="K24" s="14">
        <f t="shared" si="11"/>
        <v>310</v>
      </c>
      <c r="L24" s="14">
        <v>1634</v>
      </c>
      <c r="M24" s="14">
        <v>829</v>
      </c>
      <c r="N24" s="41">
        <v>0</v>
      </c>
      <c r="O24" s="41">
        <v>0</v>
      </c>
      <c r="P24" s="14">
        <f t="shared" si="12"/>
        <v>2463</v>
      </c>
    </row>
    <row r="25" spans="1:19" x14ac:dyDescent="0.25">
      <c r="A25" s="29" t="s">
        <v>14</v>
      </c>
      <c r="B25" s="14">
        <v>1451</v>
      </c>
      <c r="C25" s="14">
        <v>826</v>
      </c>
      <c r="D25" s="41">
        <v>0</v>
      </c>
      <c r="E25" s="41">
        <v>0</v>
      </c>
      <c r="F25" s="14">
        <f t="shared" si="10"/>
        <v>2277</v>
      </c>
      <c r="G25" s="14">
        <v>190</v>
      </c>
      <c r="H25" s="14">
        <v>94</v>
      </c>
      <c r="I25" s="41">
        <v>0</v>
      </c>
      <c r="J25" s="41"/>
      <c r="K25" s="14">
        <f t="shared" si="11"/>
        <v>284</v>
      </c>
      <c r="L25" s="14">
        <v>1641</v>
      </c>
      <c r="M25" s="14">
        <v>920</v>
      </c>
      <c r="N25" s="41">
        <v>0</v>
      </c>
      <c r="O25" s="41">
        <v>0</v>
      </c>
      <c r="P25" s="14">
        <f t="shared" si="12"/>
        <v>2561</v>
      </c>
    </row>
    <row r="26" spans="1:19" x14ac:dyDescent="0.25">
      <c r="A26" s="29" t="s">
        <v>15</v>
      </c>
      <c r="B26" s="41">
        <v>0</v>
      </c>
      <c r="C26" s="41">
        <v>0</v>
      </c>
      <c r="D26" s="41">
        <v>0</v>
      </c>
      <c r="E26" s="41">
        <v>0</v>
      </c>
      <c r="F26" s="14">
        <f t="shared" si="10"/>
        <v>0</v>
      </c>
      <c r="G26" s="14">
        <v>2</v>
      </c>
      <c r="H26" s="41">
        <v>0</v>
      </c>
      <c r="I26" s="41">
        <v>0</v>
      </c>
      <c r="J26" s="41"/>
      <c r="K26" s="14">
        <f t="shared" si="11"/>
        <v>2</v>
      </c>
      <c r="L26" s="14">
        <v>2</v>
      </c>
      <c r="M26" s="41">
        <v>0</v>
      </c>
      <c r="N26" s="41">
        <v>0</v>
      </c>
      <c r="O26" s="41">
        <v>0</v>
      </c>
      <c r="P26" s="14">
        <f t="shared" si="12"/>
        <v>2</v>
      </c>
    </row>
    <row r="27" spans="1:19" x14ac:dyDescent="0.25">
      <c r="A27" s="29" t="s">
        <v>16</v>
      </c>
      <c r="B27" s="14">
        <v>268</v>
      </c>
      <c r="C27" s="14">
        <v>195</v>
      </c>
      <c r="D27" s="41">
        <v>0</v>
      </c>
      <c r="E27" s="41">
        <v>0</v>
      </c>
      <c r="F27" s="14">
        <f t="shared" si="10"/>
        <v>463</v>
      </c>
      <c r="G27" s="14">
        <v>66</v>
      </c>
      <c r="H27" s="14">
        <v>33</v>
      </c>
      <c r="I27" s="41">
        <v>0</v>
      </c>
      <c r="J27" s="41"/>
      <c r="K27" s="14">
        <f t="shared" si="11"/>
        <v>99</v>
      </c>
      <c r="L27" s="14">
        <v>334</v>
      </c>
      <c r="M27" s="14">
        <v>228</v>
      </c>
      <c r="N27" s="41">
        <v>0</v>
      </c>
      <c r="O27" s="41">
        <v>0</v>
      </c>
      <c r="P27" s="14">
        <f t="shared" si="12"/>
        <v>562</v>
      </c>
    </row>
    <row r="28" spans="1:19" x14ac:dyDescent="0.25">
      <c r="A28" s="30" t="s">
        <v>17</v>
      </c>
      <c r="B28" s="31">
        <f>SUM(B22:B27)</f>
        <v>4094</v>
      </c>
      <c r="C28" s="31">
        <f t="shared" ref="C28:O28" si="13">SUM(C22:C27)</f>
        <v>2674</v>
      </c>
      <c r="D28" s="31">
        <f t="shared" si="13"/>
        <v>1</v>
      </c>
      <c r="E28" s="31">
        <f t="shared" si="13"/>
        <v>0</v>
      </c>
      <c r="F28" s="31">
        <f>SUM(B28:E28)</f>
        <v>6769</v>
      </c>
      <c r="G28" s="31">
        <f t="shared" si="13"/>
        <v>635</v>
      </c>
      <c r="H28" s="31">
        <f t="shared" si="13"/>
        <v>294</v>
      </c>
      <c r="I28" s="31">
        <f t="shared" si="13"/>
        <v>0</v>
      </c>
      <c r="J28" s="31">
        <f t="shared" si="13"/>
        <v>0</v>
      </c>
      <c r="K28" s="31">
        <f>SUM(G28:I28)</f>
        <v>929</v>
      </c>
      <c r="L28" s="31">
        <f>SUM(L22:L27)</f>
        <v>4729</v>
      </c>
      <c r="M28" s="31">
        <f t="shared" si="13"/>
        <v>2968</v>
      </c>
      <c r="N28" s="31">
        <f t="shared" si="13"/>
        <v>1</v>
      </c>
      <c r="O28" s="31">
        <f t="shared" si="13"/>
        <v>0</v>
      </c>
      <c r="P28" s="31">
        <f>SUM(L28:O28)</f>
        <v>7698</v>
      </c>
    </row>
    <row r="29" spans="1:19" x14ac:dyDescent="0.25">
      <c r="A29" s="29" t="s">
        <v>18</v>
      </c>
      <c r="B29" s="14">
        <v>283</v>
      </c>
      <c r="C29" s="14">
        <v>481</v>
      </c>
      <c r="D29" s="41">
        <v>0</v>
      </c>
      <c r="E29" s="41">
        <v>0</v>
      </c>
      <c r="F29" s="14">
        <f>SUM(B29:E29)</f>
        <v>764</v>
      </c>
      <c r="G29" s="14">
        <v>267</v>
      </c>
      <c r="H29" s="14">
        <v>219</v>
      </c>
      <c r="I29" s="41">
        <v>0</v>
      </c>
      <c r="J29" s="41"/>
      <c r="K29" s="14">
        <f>SUM(G29:I29)</f>
        <v>486</v>
      </c>
      <c r="L29" s="14">
        <v>550</v>
      </c>
      <c r="M29" s="14">
        <v>700</v>
      </c>
      <c r="N29" s="41">
        <v>0</v>
      </c>
      <c r="O29" s="41">
        <v>0</v>
      </c>
      <c r="P29" s="14">
        <f>SUM(L29:O29)</f>
        <v>1250</v>
      </c>
    </row>
    <row r="30" spans="1:19" x14ac:dyDescent="0.25">
      <c r="A30" s="29" t="s">
        <v>19</v>
      </c>
      <c r="B30" s="14">
        <v>2399</v>
      </c>
      <c r="C30" s="14">
        <v>1756</v>
      </c>
      <c r="D30" s="14">
        <v>3</v>
      </c>
      <c r="E30" s="14">
        <v>2</v>
      </c>
      <c r="F30" s="14">
        <f t="shared" ref="F30:F31" si="14">SUM(B30:E30)</f>
        <v>4160</v>
      </c>
      <c r="G30" s="14">
        <v>1247</v>
      </c>
      <c r="H30" s="14">
        <v>581</v>
      </c>
      <c r="I30" s="41">
        <v>0</v>
      </c>
      <c r="J30" s="41"/>
      <c r="K30" s="14">
        <f t="shared" ref="K30:K31" si="15">SUM(G30:I30)</f>
        <v>1828</v>
      </c>
      <c r="L30" s="14">
        <v>3646</v>
      </c>
      <c r="M30" s="14">
        <v>2337</v>
      </c>
      <c r="N30" s="14">
        <v>3</v>
      </c>
      <c r="O30" s="14">
        <v>2</v>
      </c>
      <c r="P30" s="14">
        <f t="shared" ref="P30:P31" si="16">SUM(L30:O30)</f>
        <v>5988</v>
      </c>
    </row>
    <row r="31" spans="1:19" x14ac:dyDescent="0.25">
      <c r="A31" s="29" t="s">
        <v>20</v>
      </c>
      <c r="B31" s="14">
        <v>323</v>
      </c>
      <c r="C31" s="14">
        <v>245</v>
      </c>
      <c r="D31" s="14">
        <v>8</v>
      </c>
      <c r="E31" s="41">
        <v>0</v>
      </c>
      <c r="F31" s="14">
        <f t="shared" si="14"/>
        <v>576</v>
      </c>
      <c r="G31" s="14">
        <v>90</v>
      </c>
      <c r="H31" s="14">
        <v>33</v>
      </c>
      <c r="I31" s="14">
        <v>2</v>
      </c>
      <c r="J31" s="14"/>
      <c r="K31" s="14">
        <f t="shared" si="15"/>
        <v>125</v>
      </c>
      <c r="L31" s="14">
        <v>413</v>
      </c>
      <c r="M31" s="14">
        <v>278</v>
      </c>
      <c r="N31" s="14">
        <v>10</v>
      </c>
      <c r="O31" s="41">
        <v>0</v>
      </c>
      <c r="P31" s="14">
        <f t="shared" si="16"/>
        <v>701</v>
      </c>
    </row>
    <row r="32" spans="1:19" ht="15.75" customHeight="1" x14ac:dyDescent="0.25">
      <c r="A32" s="32" t="s">
        <v>21</v>
      </c>
      <c r="B32" s="42">
        <f>B28/(B28+B30)</f>
        <v>0.63052518096411525</v>
      </c>
      <c r="C32" s="42">
        <f t="shared" ref="C32:P32" si="17">C28/(C28+C30)</f>
        <v>0.60361173814898417</v>
      </c>
      <c r="D32" s="42">
        <f t="shared" si="17"/>
        <v>0.25</v>
      </c>
      <c r="E32" s="42">
        <f t="shared" si="17"/>
        <v>0</v>
      </c>
      <c r="F32" s="42">
        <f t="shared" si="17"/>
        <v>0.61936133223533718</v>
      </c>
      <c r="G32" s="42">
        <f t="shared" si="17"/>
        <v>0.33740701381509031</v>
      </c>
      <c r="H32" s="42">
        <f t="shared" si="17"/>
        <v>0.33600000000000002</v>
      </c>
      <c r="I32" s="42" t="e">
        <f t="shared" si="17"/>
        <v>#DIV/0!</v>
      </c>
      <c r="J32" s="42" t="e">
        <f t="shared" si="17"/>
        <v>#DIV/0!</v>
      </c>
      <c r="K32" s="42">
        <f t="shared" si="17"/>
        <v>0.33696046427276027</v>
      </c>
      <c r="L32" s="42">
        <f t="shared" si="17"/>
        <v>0.56465671641791049</v>
      </c>
      <c r="M32" s="42">
        <f t="shared" si="17"/>
        <v>0.55947219604147036</v>
      </c>
      <c r="N32" s="42">
        <f t="shared" si="17"/>
        <v>0.25</v>
      </c>
      <c r="O32" s="42">
        <f t="shared" si="17"/>
        <v>0</v>
      </c>
      <c r="P32" s="42">
        <f t="shared" si="17"/>
        <v>0.56247259973695751</v>
      </c>
    </row>
    <row r="33" spans="1:17" x14ac:dyDescent="0.25">
      <c r="A33" s="26" t="s">
        <v>22</v>
      </c>
    </row>
    <row r="35" spans="1:17" ht="18.75" x14ac:dyDescent="0.3">
      <c r="A35" s="3" t="s">
        <v>24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7" x14ac:dyDescent="0.25">
      <c r="A36" s="4"/>
      <c r="B36" s="54" t="s">
        <v>2</v>
      </c>
      <c r="C36" s="54"/>
      <c r="D36" s="54"/>
      <c r="E36" s="54"/>
      <c r="F36" s="54"/>
      <c r="G36" s="54" t="s">
        <v>3</v>
      </c>
      <c r="H36" s="54"/>
      <c r="I36" s="54"/>
      <c r="J36" s="54"/>
      <c r="K36" s="54"/>
      <c r="L36" s="54"/>
      <c r="M36" s="54" t="s">
        <v>4</v>
      </c>
      <c r="N36" s="54"/>
      <c r="O36" s="54"/>
      <c r="P36" s="54"/>
      <c r="Q36" s="54"/>
    </row>
    <row r="37" spans="1:17" x14ac:dyDescent="0.25">
      <c r="A37" s="5"/>
      <c r="B37" s="13" t="s">
        <v>5</v>
      </c>
      <c r="C37" s="13" t="s">
        <v>6</v>
      </c>
      <c r="D37" s="13" t="s">
        <v>7</v>
      </c>
      <c r="E37" s="13" t="s">
        <v>10</v>
      </c>
      <c r="F37" s="19" t="s">
        <v>9</v>
      </c>
      <c r="G37" s="13" t="s">
        <v>5</v>
      </c>
      <c r="H37" s="13" t="s">
        <v>6</v>
      </c>
      <c r="I37" s="13" t="s">
        <v>7</v>
      </c>
      <c r="J37" s="13" t="s">
        <v>10</v>
      </c>
      <c r="K37" s="19" t="s">
        <v>9</v>
      </c>
      <c r="L37" s="13" t="s">
        <v>5</v>
      </c>
      <c r="M37" s="13" t="s">
        <v>6</v>
      </c>
      <c r="N37" s="13" t="s">
        <v>7</v>
      </c>
      <c r="O37" s="13" t="s">
        <v>10</v>
      </c>
      <c r="P37" s="19" t="s">
        <v>9</v>
      </c>
    </row>
    <row r="38" spans="1:17" ht="15.75" thickBot="1" x14ac:dyDescent="0.3">
      <c r="A38" s="10"/>
      <c r="B38" s="20">
        <f>SUM(B39+B40+B41+B42+B43+B44++B46+B47+B48)</f>
        <v>7282</v>
      </c>
      <c r="C38" s="20">
        <f>SUM(C39+C40+C41+C42+C43+C44++C46+C47+C48)</f>
        <v>5567</v>
      </c>
      <c r="D38" s="20">
        <f>SUM(D39+D40+D41+D42+D43+D44++D46+D47+D48)</f>
        <v>21</v>
      </c>
      <c r="E38" s="20">
        <f t="shared" ref="E38:F38" si="18">SUM(E39+E40+E41+E42+E43+E44+E46+E47+E48)</f>
        <v>1</v>
      </c>
      <c r="F38" s="20">
        <f t="shared" si="18"/>
        <v>12871</v>
      </c>
      <c r="G38" s="20">
        <f>SUM(G39+G40+G41+G42+G43+G44+G46+G47+G48)</f>
        <v>2263</v>
      </c>
      <c r="H38" s="20">
        <f t="shared" ref="H38:I38" si="19">SUM(H39+H40+H41+H42+H43+H44+H46+H47+H48)</f>
        <v>1121</v>
      </c>
      <c r="I38" s="20">
        <f t="shared" si="19"/>
        <v>4</v>
      </c>
      <c r="J38" s="20">
        <f>SUM(J39+J40+J41+J42+J43+J44+J46+J47+J48)</f>
        <v>0</v>
      </c>
      <c r="K38" s="20">
        <f t="shared" ref="K38:P38" si="20">SUM(K39+K40+K41+K42+K43+K44+K46+K47+K48)</f>
        <v>3388</v>
      </c>
      <c r="L38" s="20">
        <f t="shared" si="20"/>
        <v>9545</v>
      </c>
      <c r="M38" s="20">
        <f t="shared" si="20"/>
        <v>6688</v>
      </c>
      <c r="N38" s="20">
        <f t="shared" si="20"/>
        <v>25</v>
      </c>
      <c r="O38" s="20">
        <f t="shared" si="20"/>
        <v>1</v>
      </c>
      <c r="P38" s="20">
        <f t="shared" si="20"/>
        <v>16259</v>
      </c>
    </row>
    <row r="39" spans="1:17" x14ac:dyDescent="0.25">
      <c r="A39" s="5" t="s">
        <v>25</v>
      </c>
      <c r="B39" s="13">
        <v>5</v>
      </c>
      <c r="C39" s="13">
        <v>8</v>
      </c>
      <c r="D39" s="13">
        <v>0</v>
      </c>
      <c r="E39" s="13">
        <v>0</v>
      </c>
      <c r="F39" s="16">
        <f t="shared" ref="F39:F42" si="21">SUM(B39:E39)</f>
        <v>13</v>
      </c>
      <c r="G39" s="13">
        <v>4</v>
      </c>
      <c r="H39" s="13">
        <v>3</v>
      </c>
      <c r="I39" s="13">
        <v>0</v>
      </c>
      <c r="J39" s="13"/>
      <c r="K39" s="13">
        <f t="shared" ref="K39:K44" si="22">SUM(G39:J39)</f>
        <v>7</v>
      </c>
      <c r="L39" s="16">
        <f t="shared" ref="L39:O44" si="23">B39+G39</f>
        <v>9</v>
      </c>
      <c r="M39" s="16">
        <f t="shared" si="23"/>
        <v>11</v>
      </c>
      <c r="N39" s="16">
        <f t="shared" si="23"/>
        <v>0</v>
      </c>
      <c r="O39" s="16">
        <f t="shared" si="23"/>
        <v>0</v>
      </c>
      <c r="P39" s="16">
        <f t="shared" ref="P39:P44" si="24">SUM(L39:O39)</f>
        <v>20</v>
      </c>
    </row>
    <row r="40" spans="1:17" x14ac:dyDescent="0.25">
      <c r="A40" s="5" t="s">
        <v>12</v>
      </c>
      <c r="B40" s="14">
        <v>956</v>
      </c>
      <c r="C40" s="14">
        <v>866</v>
      </c>
      <c r="D40" s="14">
        <v>1</v>
      </c>
      <c r="E40" s="13">
        <v>0</v>
      </c>
      <c r="F40" s="12">
        <f t="shared" si="21"/>
        <v>1823</v>
      </c>
      <c r="G40" s="14">
        <v>153</v>
      </c>
      <c r="H40" s="14">
        <v>77</v>
      </c>
      <c r="I40" s="41">
        <v>0</v>
      </c>
      <c r="J40" s="13"/>
      <c r="K40" s="13">
        <f t="shared" si="22"/>
        <v>230</v>
      </c>
      <c r="L40" s="12">
        <f t="shared" si="23"/>
        <v>1109</v>
      </c>
      <c r="M40" s="16">
        <f t="shared" si="23"/>
        <v>943</v>
      </c>
      <c r="N40" s="16">
        <f t="shared" si="23"/>
        <v>1</v>
      </c>
      <c r="O40" s="16">
        <f t="shared" si="23"/>
        <v>0</v>
      </c>
      <c r="P40" s="12">
        <f t="shared" si="24"/>
        <v>2053</v>
      </c>
    </row>
    <row r="41" spans="1:17" x14ac:dyDescent="0.25">
      <c r="A41" s="5" t="s">
        <v>26</v>
      </c>
      <c r="B41" s="14">
        <v>1419</v>
      </c>
      <c r="C41" s="14">
        <v>780</v>
      </c>
      <c r="D41" s="14">
        <v>1</v>
      </c>
      <c r="E41" s="13">
        <v>0</v>
      </c>
      <c r="F41" s="12">
        <f t="shared" si="21"/>
        <v>2200</v>
      </c>
      <c r="G41" s="14">
        <v>217</v>
      </c>
      <c r="H41" s="14">
        <v>100</v>
      </c>
      <c r="I41" s="41">
        <v>1</v>
      </c>
      <c r="J41" s="13"/>
      <c r="K41" s="13">
        <f t="shared" si="22"/>
        <v>318</v>
      </c>
      <c r="L41" s="12">
        <f t="shared" si="23"/>
        <v>1636</v>
      </c>
      <c r="M41" s="16">
        <f t="shared" si="23"/>
        <v>880</v>
      </c>
      <c r="N41" s="16">
        <f t="shared" si="23"/>
        <v>2</v>
      </c>
      <c r="O41" s="16">
        <f t="shared" si="23"/>
        <v>0</v>
      </c>
      <c r="P41" s="12">
        <f t="shared" si="24"/>
        <v>2518</v>
      </c>
    </row>
    <row r="42" spans="1:17" x14ac:dyDescent="0.25">
      <c r="A42" s="5" t="s">
        <v>27</v>
      </c>
      <c r="B42" s="14">
        <v>1430</v>
      </c>
      <c r="C42" s="14">
        <v>823</v>
      </c>
      <c r="D42" s="14">
        <v>2</v>
      </c>
      <c r="E42" s="13">
        <v>0</v>
      </c>
      <c r="F42" s="12">
        <f t="shared" si="21"/>
        <v>2255</v>
      </c>
      <c r="G42" s="14">
        <v>182</v>
      </c>
      <c r="H42" s="14">
        <v>76</v>
      </c>
      <c r="I42" s="41">
        <v>0</v>
      </c>
      <c r="J42" s="13"/>
      <c r="K42" s="13">
        <f t="shared" si="22"/>
        <v>258</v>
      </c>
      <c r="L42" s="12">
        <f t="shared" si="23"/>
        <v>1612</v>
      </c>
      <c r="M42" s="16">
        <f t="shared" si="23"/>
        <v>899</v>
      </c>
      <c r="N42" s="16">
        <f t="shared" si="23"/>
        <v>2</v>
      </c>
      <c r="O42" s="16">
        <f t="shared" si="23"/>
        <v>0</v>
      </c>
      <c r="P42" s="12">
        <f t="shared" si="24"/>
        <v>2513</v>
      </c>
    </row>
    <row r="43" spans="1:17" ht="30" x14ac:dyDescent="0.25">
      <c r="A43" s="6" t="s">
        <v>28</v>
      </c>
      <c r="B43" s="14">
        <v>2</v>
      </c>
      <c r="C43" s="14">
        <v>0</v>
      </c>
      <c r="D43" s="41">
        <v>0</v>
      </c>
      <c r="E43" s="13">
        <v>0</v>
      </c>
      <c r="F43" s="12">
        <f>SUM(B43:E43)</f>
        <v>2</v>
      </c>
      <c r="G43" s="14">
        <v>0</v>
      </c>
      <c r="H43" s="14">
        <v>0</v>
      </c>
      <c r="I43" s="41">
        <v>0</v>
      </c>
      <c r="J43" s="13"/>
      <c r="K43" s="13">
        <f t="shared" si="22"/>
        <v>0</v>
      </c>
      <c r="L43" s="16">
        <f t="shared" si="23"/>
        <v>2</v>
      </c>
      <c r="M43" s="16">
        <f t="shared" si="23"/>
        <v>0</v>
      </c>
      <c r="N43" s="16">
        <f t="shared" si="23"/>
        <v>0</v>
      </c>
      <c r="O43" s="16">
        <f t="shared" si="23"/>
        <v>0</v>
      </c>
      <c r="P43" s="12">
        <f t="shared" si="24"/>
        <v>2</v>
      </c>
    </row>
    <row r="44" spans="1:17" x14ac:dyDescent="0.25">
      <c r="A44" s="5" t="s">
        <v>16</v>
      </c>
      <c r="B44" s="14">
        <v>268</v>
      </c>
      <c r="C44" s="14">
        <v>177</v>
      </c>
      <c r="D44" s="13">
        <v>0</v>
      </c>
      <c r="E44" s="13">
        <v>1</v>
      </c>
      <c r="F44" s="12">
        <f>SUM(B44:E44)</f>
        <v>446</v>
      </c>
      <c r="G44" s="14">
        <v>67</v>
      </c>
      <c r="H44" s="14">
        <v>24</v>
      </c>
      <c r="I44" s="13">
        <v>0</v>
      </c>
      <c r="J44" s="13"/>
      <c r="K44" s="13">
        <f t="shared" si="22"/>
        <v>91</v>
      </c>
      <c r="L44" s="16">
        <f t="shared" si="23"/>
        <v>335</v>
      </c>
      <c r="M44" s="16">
        <f t="shared" si="23"/>
        <v>201</v>
      </c>
      <c r="N44" s="16">
        <f t="shared" si="23"/>
        <v>0</v>
      </c>
      <c r="O44" s="16">
        <f t="shared" si="23"/>
        <v>1</v>
      </c>
      <c r="P44" s="12">
        <f t="shared" si="24"/>
        <v>537</v>
      </c>
    </row>
    <row r="45" spans="1:17" x14ac:dyDescent="0.25">
      <c r="A45" s="7" t="s">
        <v>17</v>
      </c>
      <c r="B45" s="21">
        <f>SUM(B39:B44)</f>
        <v>4080</v>
      </c>
      <c r="C45" s="21">
        <f>SUM(C39:C44)</f>
        <v>2654</v>
      </c>
      <c r="D45" s="21">
        <f>SUM(D39:D44)</f>
        <v>4</v>
      </c>
      <c r="E45" s="21">
        <v>0</v>
      </c>
      <c r="F45" s="21">
        <f>SUM(F39:F44)</f>
        <v>6739</v>
      </c>
      <c r="G45" s="21">
        <f>SUM(G39+G40+G41+G42+G43+G44)</f>
        <v>623</v>
      </c>
      <c r="H45" s="21">
        <f t="shared" ref="H45:I45" si="25">SUM(H39+H40+H41+H42+H43+H44)</f>
        <v>280</v>
      </c>
      <c r="I45" s="21">
        <f t="shared" si="25"/>
        <v>1</v>
      </c>
      <c r="J45" s="21">
        <f>SUM(J39+J40+J41+J42+J43+J44)</f>
        <v>0</v>
      </c>
      <c r="K45" s="21">
        <f>SUM(K39+K40+K41+K42+K43+K44)</f>
        <v>904</v>
      </c>
      <c r="L45" s="21">
        <f>SUM(L39+L40+L41+L42+L43+L44)</f>
        <v>4703</v>
      </c>
      <c r="M45" s="21">
        <f>SUM(M39+M40+M41+M42+M43+M44)</f>
        <v>2934</v>
      </c>
      <c r="N45" s="21">
        <f>SUM(N39+N40+N41+N42+N43+N44)</f>
        <v>5</v>
      </c>
      <c r="O45" s="21" t="s">
        <v>29</v>
      </c>
      <c r="P45" s="21">
        <f>SUM(P39+P40+P41+P42+P43+P44)</f>
        <v>7643</v>
      </c>
    </row>
    <row r="46" spans="1:17" x14ac:dyDescent="0.25">
      <c r="A46" s="5" t="s">
        <v>30</v>
      </c>
      <c r="B46" s="14">
        <v>447</v>
      </c>
      <c r="C46" s="14">
        <v>853</v>
      </c>
      <c r="D46" s="14">
        <v>1</v>
      </c>
      <c r="E46" s="13">
        <v>0</v>
      </c>
      <c r="F46" s="12">
        <f>SUM(B46:E46)</f>
        <v>1301</v>
      </c>
      <c r="G46" s="14">
        <v>239</v>
      </c>
      <c r="H46" s="14">
        <v>166</v>
      </c>
      <c r="I46" s="13">
        <v>0</v>
      </c>
      <c r="J46" s="13"/>
      <c r="K46" s="12">
        <f>SUM(G46:J46)</f>
        <v>405</v>
      </c>
      <c r="L46" s="17">
        <f t="shared" ref="L46:O48" si="26">B46+G46</f>
        <v>686</v>
      </c>
      <c r="M46" s="17">
        <f t="shared" si="26"/>
        <v>1019</v>
      </c>
      <c r="N46" s="17">
        <f t="shared" si="26"/>
        <v>1</v>
      </c>
      <c r="O46" s="17">
        <f t="shared" si="26"/>
        <v>0</v>
      </c>
      <c r="P46" s="12">
        <f>SUM(L46:O46)</f>
        <v>1706</v>
      </c>
    </row>
    <row r="47" spans="1:17" x14ac:dyDescent="0.25">
      <c r="A47" s="5" t="s">
        <v>19</v>
      </c>
      <c r="B47" s="14">
        <v>2407</v>
      </c>
      <c r="C47" s="14">
        <v>1804</v>
      </c>
      <c r="D47" s="14">
        <v>5</v>
      </c>
      <c r="E47" s="13">
        <v>0</v>
      </c>
      <c r="F47" s="12">
        <f>SUM(B47:E47)</f>
        <v>4216</v>
      </c>
      <c r="G47" s="14">
        <v>1289</v>
      </c>
      <c r="H47" s="14">
        <v>633</v>
      </c>
      <c r="I47" s="13">
        <v>1</v>
      </c>
      <c r="J47" s="13"/>
      <c r="K47" s="12">
        <f>SUM(G47:J47)</f>
        <v>1923</v>
      </c>
      <c r="L47" s="17">
        <f t="shared" si="26"/>
        <v>3696</v>
      </c>
      <c r="M47" s="17">
        <f t="shared" si="26"/>
        <v>2437</v>
      </c>
      <c r="N47" s="17">
        <f t="shared" si="26"/>
        <v>6</v>
      </c>
      <c r="O47" s="17">
        <f t="shared" si="26"/>
        <v>0</v>
      </c>
      <c r="P47" s="12">
        <f>SUM(L47:O47)</f>
        <v>6139</v>
      </c>
    </row>
    <row r="48" spans="1:17" x14ac:dyDescent="0.25">
      <c r="A48" s="5" t="s">
        <v>31</v>
      </c>
      <c r="B48" s="14">
        <v>348</v>
      </c>
      <c r="C48" s="14">
        <v>256</v>
      </c>
      <c r="D48" s="14">
        <v>11</v>
      </c>
      <c r="E48" s="13">
        <v>0</v>
      </c>
      <c r="F48" s="12">
        <f>SUM(B48:E48)</f>
        <v>615</v>
      </c>
      <c r="G48" s="14">
        <v>112</v>
      </c>
      <c r="H48" s="14">
        <v>42</v>
      </c>
      <c r="I48" s="13">
        <v>2</v>
      </c>
      <c r="J48" s="13"/>
      <c r="K48" s="12">
        <f>SUM(G48:J48)</f>
        <v>156</v>
      </c>
      <c r="L48" s="17">
        <f t="shared" si="26"/>
        <v>460</v>
      </c>
      <c r="M48" s="17">
        <f t="shared" si="26"/>
        <v>298</v>
      </c>
      <c r="N48" s="17">
        <f t="shared" si="26"/>
        <v>13</v>
      </c>
      <c r="O48" s="17">
        <f t="shared" si="26"/>
        <v>0</v>
      </c>
      <c r="P48" s="12">
        <f>SUM(L48:O48)</f>
        <v>771</v>
      </c>
    </row>
    <row r="49" spans="1:17" ht="15.75" thickBot="1" x14ac:dyDescent="0.3">
      <c r="A49" s="9" t="s">
        <v>32</v>
      </c>
      <c r="B49" s="22">
        <f>B45/(B45+B47)</f>
        <v>0.62895020810852476</v>
      </c>
      <c r="C49" s="22">
        <f t="shared" ref="C49:D49" si="27">C45/(C45+C47)</f>
        <v>0.59533423059668011</v>
      </c>
      <c r="D49" s="22">
        <f t="shared" si="27"/>
        <v>0.44444444444444442</v>
      </c>
      <c r="E49" s="44" t="e">
        <f>E45/(E45+E47)</f>
        <v>#DIV/0!</v>
      </c>
      <c r="F49" s="22">
        <f>F45/(F45+F47)</f>
        <v>0.61515289821999086</v>
      </c>
      <c r="G49" s="22">
        <f t="shared" ref="G49:I49" si="28">G45/(G45+G47)</f>
        <v>0.32583682008368203</v>
      </c>
      <c r="H49" s="22">
        <f t="shared" si="28"/>
        <v>0.3066812705366922</v>
      </c>
      <c r="I49" s="22">
        <f t="shared" si="28"/>
        <v>0.5</v>
      </c>
      <c r="J49" s="22" t="e">
        <f t="shared" ref="J49" si="29">J45/(J45+J47)</f>
        <v>#DIV/0!</v>
      </c>
      <c r="K49" s="22">
        <f t="shared" ref="K49:P49" si="30">K45/(K45+K47)</f>
        <v>0.31977361160240536</v>
      </c>
      <c r="L49" s="22">
        <f t="shared" si="30"/>
        <v>0.55994761281104899</v>
      </c>
      <c r="M49" s="22">
        <f t="shared" si="30"/>
        <v>0.54626698938745111</v>
      </c>
      <c r="N49" s="22">
        <f t="shared" si="30"/>
        <v>0.45454545454545453</v>
      </c>
      <c r="O49" s="22" t="e">
        <f t="shared" si="30"/>
        <v>#VALUE!</v>
      </c>
      <c r="P49" s="22">
        <f t="shared" si="30"/>
        <v>0.55456392395878684</v>
      </c>
    </row>
    <row r="50" spans="1:17" x14ac:dyDescent="0.25">
      <c r="A50" s="2" t="s">
        <v>33</v>
      </c>
    </row>
    <row r="51" spans="1:17" x14ac:dyDescent="0.25">
      <c r="A51" s="2"/>
    </row>
    <row r="52" spans="1:17" ht="18.75" x14ac:dyDescent="0.3">
      <c r="A52" s="3" t="s">
        <v>34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7" x14ac:dyDescent="0.25">
      <c r="A53" s="4"/>
      <c r="B53" s="54" t="s">
        <v>2</v>
      </c>
      <c r="C53" s="54"/>
      <c r="D53" s="54"/>
      <c r="E53" s="54"/>
      <c r="F53" s="54"/>
      <c r="G53" s="54" t="s">
        <v>3</v>
      </c>
      <c r="H53" s="54"/>
      <c r="I53" s="54"/>
      <c r="J53" s="54"/>
      <c r="K53" s="54"/>
      <c r="L53" s="54"/>
      <c r="M53" s="54" t="s">
        <v>4</v>
      </c>
      <c r="N53" s="54"/>
      <c r="O53" s="54"/>
      <c r="P53" s="54"/>
      <c r="Q53" s="54"/>
    </row>
    <row r="54" spans="1:17" x14ac:dyDescent="0.25">
      <c r="A54" s="5"/>
      <c r="B54" s="13" t="s">
        <v>5</v>
      </c>
      <c r="C54" s="13" t="s">
        <v>6</v>
      </c>
      <c r="D54" s="13" t="s">
        <v>7</v>
      </c>
      <c r="E54" s="13" t="s">
        <v>10</v>
      </c>
      <c r="F54" s="19" t="s">
        <v>9</v>
      </c>
      <c r="G54" s="13" t="s">
        <v>5</v>
      </c>
      <c r="H54" s="13" t="s">
        <v>6</v>
      </c>
      <c r="I54" s="13" t="s">
        <v>7</v>
      </c>
      <c r="J54" s="13" t="s">
        <v>10</v>
      </c>
      <c r="K54" s="19" t="s">
        <v>9</v>
      </c>
      <c r="L54" s="13" t="s">
        <v>5</v>
      </c>
      <c r="M54" s="13" t="s">
        <v>6</v>
      </c>
      <c r="N54" s="13" t="s">
        <v>7</v>
      </c>
      <c r="O54" s="13" t="s">
        <v>10</v>
      </c>
      <c r="P54" s="19" t="s">
        <v>9</v>
      </c>
    </row>
    <row r="55" spans="1:17" ht="15.75" thickBot="1" x14ac:dyDescent="0.3">
      <c r="A55" s="10"/>
      <c r="B55" s="20">
        <f>SUM(B56+B57+B58+B59+B60+B61++B63+B64+B65)</f>
        <v>6910</v>
      </c>
      <c r="C55" s="20">
        <f>SUM(C56+C57+C58+C59+C60+C61++C63+C64+C65)</f>
        <v>5638</v>
      </c>
      <c r="D55" s="20">
        <f>SUM(D56+D57+D58+D59+D60+D61++D63+D64+D65)</f>
        <v>46</v>
      </c>
      <c r="E55" s="20">
        <f t="shared" ref="E55:F55" si="31">SUM(E56+E57+E58+E59+E60+E61+E63+E64+E65)</f>
        <v>1</v>
      </c>
      <c r="F55" s="20">
        <f t="shared" si="31"/>
        <v>12595</v>
      </c>
      <c r="G55" s="20">
        <f>SUM(G56+G57+G58+G59+G60+G61+G63+G64+G65)</f>
        <v>2309</v>
      </c>
      <c r="H55" s="20">
        <f t="shared" ref="H55:I55" si="32">SUM(H56+H57+H58+H59+H60+H61+H63+H64+H65)</f>
        <v>1083</v>
      </c>
      <c r="I55" s="20">
        <f t="shared" si="32"/>
        <v>2</v>
      </c>
      <c r="J55" s="20">
        <f t="shared" ref="J55:P55" si="33">SUM(J56+J57+J58+J59+J60+J61+J63+J64+J65)</f>
        <v>0</v>
      </c>
      <c r="K55" s="20">
        <f t="shared" si="33"/>
        <v>3394</v>
      </c>
      <c r="L55" s="20">
        <f t="shared" si="33"/>
        <v>9219</v>
      </c>
      <c r="M55" s="20">
        <f t="shared" si="33"/>
        <v>6721</v>
      </c>
      <c r="N55" s="20">
        <f t="shared" si="33"/>
        <v>48</v>
      </c>
      <c r="O55" s="20">
        <f t="shared" si="33"/>
        <v>1</v>
      </c>
      <c r="P55" s="20">
        <f t="shared" si="33"/>
        <v>15989</v>
      </c>
    </row>
    <row r="56" spans="1:17" x14ac:dyDescent="0.25">
      <c r="A56" s="5" t="s">
        <v>25</v>
      </c>
      <c r="B56" s="13">
        <v>8</v>
      </c>
      <c r="C56" s="13">
        <v>12</v>
      </c>
      <c r="D56" s="13">
        <v>1</v>
      </c>
      <c r="E56" s="13">
        <v>0</v>
      </c>
      <c r="F56" s="16">
        <f t="shared" ref="F56:F59" si="34">SUM(B56:E56)</f>
        <v>21</v>
      </c>
      <c r="G56" s="13">
        <v>5</v>
      </c>
      <c r="H56" s="13">
        <v>1</v>
      </c>
      <c r="I56" s="13">
        <v>0</v>
      </c>
      <c r="J56" s="13"/>
      <c r="K56" s="13">
        <f t="shared" ref="K56:K61" si="35">SUM(G56:J56)</f>
        <v>6</v>
      </c>
      <c r="L56" s="16">
        <f t="shared" ref="L56:O61" si="36">B56+G56</f>
        <v>13</v>
      </c>
      <c r="M56" s="16">
        <f t="shared" si="36"/>
        <v>13</v>
      </c>
      <c r="N56" s="16">
        <f t="shared" si="36"/>
        <v>1</v>
      </c>
      <c r="O56" s="16">
        <f t="shared" si="36"/>
        <v>0</v>
      </c>
      <c r="P56" s="16">
        <f t="shared" ref="P56:P61" si="37">SUM(L56:O56)</f>
        <v>27</v>
      </c>
    </row>
    <row r="57" spans="1:17" x14ac:dyDescent="0.25">
      <c r="A57" s="5" t="s">
        <v>12</v>
      </c>
      <c r="B57" s="14">
        <v>887</v>
      </c>
      <c r="C57" s="14">
        <v>865</v>
      </c>
      <c r="D57" s="14">
        <v>1</v>
      </c>
      <c r="E57" s="13">
        <v>0</v>
      </c>
      <c r="F57" s="12">
        <f t="shared" si="34"/>
        <v>1753</v>
      </c>
      <c r="G57" s="14">
        <v>135</v>
      </c>
      <c r="H57" s="14">
        <v>70</v>
      </c>
      <c r="I57" s="41">
        <v>0</v>
      </c>
      <c r="J57" s="13"/>
      <c r="K57" s="13">
        <f t="shared" si="35"/>
        <v>205</v>
      </c>
      <c r="L57" s="16">
        <f t="shared" si="36"/>
        <v>1022</v>
      </c>
      <c r="M57" s="16">
        <f t="shared" si="36"/>
        <v>935</v>
      </c>
      <c r="N57" s="16">
        <f t="shared" si="36"/>
        <v>1</v>
      </c>
      <c r="O57" s="16">
        <f t="shared" si="36"/>
        <v>0</v>
      </c>
      <c r="P57" s="12">
        <f t="shared" si="37"/>
        <v>1958</v>
      </c>
    </row>
    <row r="58" spans="1:17" x14ac:dyDescent="0.25">
      <c r="A58" s="5" t="s">
        <v>26</v>
      </c>
      <c r="B58" s="14">
        <v>1323</v>
      </c>
      <c r="C58" s="14">
        <v>799</v>
      </c>
      <c r="D58" s="14">
        <v>3</v>
      </c>
      <c r="E58" s="13">
        <v>0</v>
      </c>
      <c r="F58" s="12">
        <f t="shared" si="34"/>
        <v>2125</v>
      </c>
      <c r="G58" s="14">
        <v>215</v>
      </c>
      <c r="H58" s="14">
        <v>90</v>
      </c>
      <c r="I58" s="41">
        <v>0</v>
      </c>
      <c r="J58" s="13"/>
      <c r="K58" s="13">
        <f t="shared" si="35"/>
        <v>305</v>
      </c>
      <c r="L58" s="16">
        <f t="shared" si="36"/>
        <v>1538</v>
      </c>
      <c r="M58" s="16">
        <f t="shared" si="36"/>
        <v>889</v>
      </c>
      <c r="N58" s="16">
        <f t="shared" si="36"/>
        <v>3</v>
      </c>
      <c r="O58" s="16">
        <f t="shared" si="36"/>
        <v>0</v>
      </c>
      <c r="P58" s="12">
        <f t="shared" si="37"/>
        <v>2430</v>
      </c>
    </row>
    <row r="59" spans="1:17" x14ac:dyDescent="0.25">
      <c r="A59" s="5" t="s">
        <v>27</v>
      </c>
      <c r="B59" s="14">
        <v>1302</v>
      </c>
      <c r="C59" s="14">
        <v>774</v>
      </c>
      <c r="D59" s="14">
        <v>3</v>
      </c>
      <c r="E59" s="13">
        <v>0</v>
      </c>
      <c r="F59" s="12">
        <f t="shared" si="34"/>
        <v>2079</v>
      </c>
      <c r="G59" s="14">
        <v>199</v>
      </c>
      <c r="H59" s="14">
        <v>69</v>
      </c>
      <c r="I59" s="41">
        <v>0</v>
      </c>
      <c r="J59" s="13"/>
      <c r="K59" s="13">
        <f t="shared" si="35"/>
        <v>268</v>
      </c>
      <c r="L59" s="16">
        <f t="shared" si="36"/>
        <v>1501</v>
      </c>
      <c r="M59" s="16">
        <f t="shared" si="36"/>
        <v>843</v>
      </c>
      <c r="N59" s="16">
        <f t="shared" si="36"/>
        <v>3</v>
      </c>
      <c r="O59" s="16">
        <f t="shared" si="36"/>
        <v>0</v>
      </c>
      <c r="P59" s="12">
        <f t="shared" si="37"/>
        <v>2347</v>
      </c>
    </row>
    <row r="60" spans="1:17" ht="30" x14ac:dyDescent="0.25">
      <c r="A60" s="6" t="s">
        <v>28</v>
      </c>
      <c r="B60" s="14">
        <v>3</v>
      </c>
      <c r="C60" s="14">
        <v>0</v>
      </c>
      <c r="D60" s="41">
        <v>0</v>
      </c>
      <c r="E60" s="13">
        <v>0</v>
      </c>
      <c r="F60" s="12">
        <f>SUM(B60:E60)</f>
        <v>3</v>
      </c>
      <c r="G60" s="14">
        <v>1</v>
      </c>
      <c r="H60" s="14">
        <v>0</v>
      </c>
      <c r="I60" s="41">
        <v>0</v>
      </c>
      <c r="J60" s="13"/>
      <c r="K60" s="13">
        <f t="shared" si="35"/>
        <v>1</v>
      </c>
      <c r="L60" s="16">
        <f t="shared" si="36"/>
        <v>4</v>
      </c>
      <c r="M60" s="16">
        <f t="shared" si="36"/>
        <v>0</v>
      </c>
      <c r="N60" s="16">
        <f t="shared" si="36"/>
        <v>0</v>
      </c>
      <c r="O60" s="16">
        <f t="shared" si="36"/>
        <v>0</v>
      </c>
      <c r="P60" s="12">
        <f t="shared" si="37"/>
        <v>4</v>
      </c>
    </row>
    <row r="61" spans="1:17" x14ac:dyDescent="0.25">
      <c r="A61" s="5" t="s">
        <v>16</v>
      </c>
      <c r="B61" s="14">
        <v>255</v>
      </c>
      <c r="C61" s="14">
        <v>143</v>
      </c>
      <c r="D61" s="13">
        <v>0</v>
      </c>
      <c r="E61" s="13">
        <v>0</v>
      </c>
      <c r="F61" s="12">
        <f>SUM(B61:E61)</f>
        <v>398</v>
      </c>
      <c r="G61" s="14">
        <v>61</v>
      </c>
      <c r="H61" s="14">
        <v>22</v>
      </c>
      <c r="I61" s="13">
        <v>0</v>
      </c>
      <c r="J61" s="13"/>
      <c r="K61" s="13">
        <f t="shared" si="35"/>
        <v>83</v>
      </c>
      <c r="L61" s="16">
        <f t="shared" si="36"/>
        <v>316</v>
      </c>
      <c r="M61" s="16">
        <f t="shared" si="36"/>
        <v>165</v>
      </c>
      <c r="N61" s="16">
        <f t="shared" si="36"/>
        <v>0</v>
      </c>
      <c r="O61" s="16">
        <f t="shared" si="36"/>
        <v>0</v>
      </c>
      <c r="P61" s="12">
        <f t="shared" si="37"/>
        <v>481</v>
      </c>
    </row>
    <row r="62" spans="1:17" x14ac:dyDescent="0.25">
      <c r="A62" s="7" t="s">
        <v>17</v>
      </c>
      <c r="B62" s="21">
        <f>SUM(B56:B61)</f>
        <v>3778</v>
      </c>
      <c r="C62" s="21">
        <f>SUM(C56:C61)</f>
        <v>2593</v>
      </c>
      <c r="D62" s="21">
        <f>SUM(D56:D61)</f>
        <v>8</v>
      </c>
      <c r="E62" s="21">
        <v>0</v>
      </c>
      <c r="F62" s="21">
        <f>SUM(F56:F61)</f>
        <v>6379</v>
      </c>
      <c r="G62" s="21">
        <f>SUM(G56+G57+G58+G59+G60+G61)</f>
        <v>616</v>
      </c>
      <c r="H62" s="21">
        <f t="shared" ref="H62:I62" si="38">SUM(H56+H57+H58+H59+H60+H61)</f>
        <v>252</v>
      </c>
      <c r="I62" s="21">
        <f t="shared" si="38"/>
        <v>0</v>
      </c>
      <c r="J62" s="21">
        <f>SUM(J56+J57+J58+J59+J60+J61)</f>
        <v>0</v>
      </c>
      <c r="K62" s="21">
        <f t="shared" ref="K62:P62" si="39">SUM(K56+K57+K58+K59+K60+K61)</f>
        <v>868</v>
      </c>
      <c r="L62" s="21">
        <f t="shared" si="39"/>
        <v>4394</v>
      </c>
      <c r="M62" s="21">
        <f t="shared" si="39"/>
        <v>2845</v>
      </c>
      <c r="N62" s="21">
        <f t="shared" si="39"/>
        <v>8</v>
      </c>
      <c r="O62" s="21">
        <f t="shared" si="39"/>
        <v>0</v>
      </c>
      <c r="P62" s="21">
        <f t="shared" si="39"/>
        <v>7247</v>
      </c>
    </row>
    <row r="63" spans="1:17" x14ac:dyDescent="0.25">
      <c r="A63" s="5" t="s">
        <v>30</v>
      </c>
      <c r="B63" s="14">
        <v>498</v>
      </c>
      <c r="C63" s="14">
        <v>789</v>
      </c>
      <c r="D63" s="14">
        <v>10</v>
      </c>
      <c r="E63" s="13">
        <v>0</v>
      </c>
      <c r="F63" s="14">
        <f>SUM(B63:E63)</f>
        <v>1297</v>
      </c>
      <c r="G63" s="14">
        <v>264</v>
      </c>
      <c r="H63" s="14">
        <v>190</v>
      </c>
      <c r="I63" s="13">
        <v>0</v>
      </c>
      <c r="J63" s="13"/>
      <c r="K63" s="12">
        <f>SUM(G63:J63)</f>
        <v>454</v>
      </c>
      <c r="L63" s="17">
        <f t="shared" ref="L63:O65" si="40">B63+G63</f>
        <v>762</v>
      </c>
      <c r="M63" s="17">
        <f t="shared" si="40"/>
        <v>979</v>
      </c>
      <c r="N63" s="17">
        <f t="shared" si="40"/>
        <v>10</v>
      </c>
      <c r="O63" s="17">
        <f t="shared" si="40"/>
        <v>0</v>
      </c>
      <c r="P63" s="14">
        <f>SUM(L63:O63)</f>
        <v>1751</v>
      </c>
    </row>
    <row r="64" spans="1:17" x14ac:dyDescent="0.25">
      <c r="A64" s="5" t="s">
        <v>19</v>
      </c>
      <c r="B64" s="14">
        <v>2243</v>
      </c>
      <c r="C64" s="14">
        <v>1943</v>
      </c>
      <c r="D64" s="14">
        <v>5</v>
      </c>
      <c r="E64" s="13">
        <v>0</v>
      </c>
      <c r="F64" s="14">
        <f>SUM(B64:E64)</f>
        <v>4191</v>
      </c>
      <c r="G64" s="14">
        <v>1274</v>
      </c>
      <c r="H64" s="14">
        <v>598</v>
      </c>
      <c r="I64" s="13">
        <v>0</v>
      </c>
      <c r="J64" s="13"/>
      <c r="K64" s="12">
        <f>SUM(G64:J64)</f>
        <v>1872</v>
      </c>
      <c r="L64" s="17">
        <f t="shared" si="40"/>
        <v>3517</v>
      </c>
      <c r="M64" s="17">
        <f t="shared" si="40"/>
        <v>2541</v>
      </c>
      <c r="N64" s="17">
        <f t="shared" si="40"/>
        <v>5</v>
      </c>
      <c r="O64" s="17">
        <f t="shared" si="40"/>
        <v>0</v>
      </c>
      <c r="P64" s="14">
        <f>SUM(L64:O64)</f>
        <v>6063</v>
      </c>
    </row>
    <row r="65" spans="1:19" x14ac:dyDescent="0.25">
      <c r="A65" s="5" t="s">
        <v>31</v>
      </c>
      <c r="B65" s="14">
        <v>391</v>
      </c>
      <c r="C65" s="14">
        <v>313</v>
      </c>
      <c r="D65" s="14">
        <v>23</v>
      </c>
      <c r="E65" s="13">
        <v>1</v>
      </c>
      <c r="F65" s="14">
        <f>SUM(B65:E65)</f>
        <v>728</v>
      </c>
      <c r="G65" s="14">
        <v>155</v>
      </c>
      <c r="H65" s="14">
        <v>43</v>
      </c>
      <c r="I65" s="13">
        <v>2</v>
      </c>
      <c r="J65" s="13"/>
      <c r="K65" s="12">
        <f>SUM(G65:J65)</f>
        <v>200</v>
      </c>
      <c r="L65" s="17">
        <f t="shared" si="40"/>
        <v>546</v>
      </c>
      <c r="M65" s="17">
        <f t="shared" si="40"/>
        <v>356</v>
      </c>
      <c r="N65" s="17">
        <f t="shared" si="40"/>
        <v>25</v>
      </c>
      <c r="O65" s="17">
        <f t="shared" si="40"/>
        <v>1</v>
      </c>
      <c r="P65" s="14">
        <f>SUM(L65:O65)</f>
        <v>928</v>
      </c>
    </row>
    <row r="66" spans="1:19" ht="15.75" thickBot="1" x14ac:dyDescent="0.3">
      <c r="A66" s="9" t="s">
        <v>32</v>
      </c>
      <c r="B66" s="22">
        <f>B62/(B62+B64)</f>
        <v>0.62747051984720148</v>
      </c>
      <c r="C66" s="22">
        <f t="shared" ref="C66:D66" si="41">C62/(C62+C64)</f>
        <v>0.57164902998236333</v>
      </c>
      <c r="D66" s="22">
        <f t="shared" si="41"/>
        <v>0.61538461538461542</v>
      </c>
      <c r="E66" s="44" t="e">
        <f>E62/(E62+E64)</f>
        <v>#DIV/0!</v>
      </c>
      <c r="F66" s="22">
        <f>F62/(F62+F64)</f>
        <v>0.60350047303689691</v>
      </c>
      <c r="G66" s="22">
        <f t="shared" ref="G66:I66" si="42">G62/(G62+G64)</f>
        <v>0.32592592592592595</v>
      </c>
      <c r="H66" s="22">
        <f t="shared" si="42"/>
        <v>0.2964705882352941</v>
      </c>
      <c r="I66" s="22" t="e">
        <f t="shared" si="42"/>
        <v>#DIV/0!</v>
      </c>
      <c r="J66" s="22" t="e">
        <f>J62/(J62+J64)</f>
        <v>#DIV/0!</v>
      </c>
      <c r="K66" s="22">
        <f>K62/(K62+K64)</f>
        <v>0.31678832116788319</v>
      </c>
      <c r="L66" s="22">
        <f>L62/(L62+L64)</f>
        <v>0.55542914928580456</v>
      </c>
      <c r="M66" s="22">
        <f>M62/(M62+M64)</f>
        <v>0.52822131451912369</v>
      </c>
      <c r="N66" s="22">
        <f>N62/(N62+N64)</f>
        <v>0.61538461538461542</v>
      </c>
      <c r="O66" s="22" t="e">
        <f t="shared" ref="O66" si="43">O62/(O62+O64)</f>
        <v>#DIV/0!</v>
      </c>
      <c r="P66" s="22">
        <f>P62/(P62+P64)</f>
        <v>0.54447783621337342</v>
      </c>
    </row>
    <row r="67" spans="1:19" x14ac:dyDescent="0.25">
      <c r="A67" s="2" t="s">
        <v>33</v>
      </c>
    </row>
    <row r="69" spans="1:19" s="1" customFormat="1" ht="18.75" x14ac:dyDescent="0.3">
      <c r="A69" s="3" t="s">
        <v>35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23"/>
      <c r="M69" s="23"/>
      <c r="N69" s="23"/>
      <c r="O69" s="23"/>
      <c r="P69" s="23"/>
      <c r="Q69" s="23"/>
      <c r="R69" s="15"/>
      <c r="S69" s="15"/>
    </row>
    <row r="70" spans="1:19" x14ac:dyDescent="0.25">
      <c r="A70" s="4"/>
      <c r="B70" s="54" t="s">
        <v>2</v>
      </c>
      <c r="C70" s="54"/>
      <c r="D70" s="54"/>
      <c r="E70" s="54"/>
      <c r="F70" s="54"/>
      <c r="G70" s="54" t="s">
        <v>3</v>
      </c>
      <c r="H70" s="54"/>
      <c r="I70" s="54"/>
      <c r="J70" s="54"/>
      <c r="K70" s="54"/>
      <c r="L70" s="54"/>
      <c r="M70" s="54" t="s">
        <v>4</v>
      </c>
      <c r="N70" s="54"/>
      <c r="O70" s="54"/>
      <c r="P70" s="54"/>
      <c r="Q70" s="54"/>
    </row>
    <row r="71" spans="1:19" x14ac:dyDescent="0.25">
      <c r="A71" s="5"/>
      <c r="B71" s="13" t="s">
        <v>5</v>
      </c>
      <c r="C71" s="13" t="s">
        <v>6</v>
      </c>
      <c r="D71" s="13" t="s">
        <v>7</v>
      </c>
      <c r="E71" s="13" t="s">
        <v>10</v>
      </c>
      <c r="F71" s="19" t="s">
        <v>9</v>
      </c>
      <c r="G71" s="13" t="s">
        <v>5</v>
      </c>
      <c r="H71" s="13" t="s">
        <v>6</v>
      </c>
      <c r="I71" s="13" t="s">
        <v>7</v>
      </c>
      <c r="J71" s="13" t="s">
        <v>10</v>
      </c>
      <c r="K71" s="19" t="s">
        <v>9</v>
      </c>
      <c r="L71" s="13" t="s">
        <v>5</v>
      </c>
      <c r="M71" s="13" t="s">
        <v>6</v>
      </c>
      <c r="N71" s="13" t="s">
        <v>7</v>
      </c>
      <c r="O71" s="13" t="s">
        <v>10</v>
      </c>
      <c r="P71" s="19" t="s">
        <v>9</v>
      </c>
    </row>
    <row r="72" spans="1:19" ht="15.75" thickBot="1" x14ac:dyDescent="0.3">
      <c r="A72" s="10"/>
      <c r="B72" s="20">
        <f t="shared" ref="B72:I72" si="44">SUM(B73+B74+B75+B76+B77+B78+B80+B81+B82)</f>
        <v>6820</v>
      </c>
      <c r="C72" s="20">
        <f t="shared" si="44"/>
        <v>5830</v>
      </c>
      <c r="D72" s="20">
        <f t="shared" si="44"/>
        <v>63</v>
      </c>
      <c r="E72" s="20">
        <f t="shared" si="44"/>
        <v>1</v>
      </c>
      <c r="F72" s="20">
        <f t="shared" si="44"/>
        <v>12714</v>
      </c>
      <c r="G72" s="20">
        <f t="shared" si="44"/>
        <v>2356</v>
      </c>
      <c r="H72" s="20">
        <f t="shared" si="44"/>
        <v>1085</v>
      </c>
      <c r="I72" s="20">
        <f t="shared" si="44"/>
        <v>9</v>
      </c>
      <c r="J72" s="20">
        <f t="shared" ref="J72:P72" si="45">SUM(J73+J74+J75+J76+J77+J78+J80+J81+J82)</f>
        <v>0</v>
      </c>
      <c r="K72" s="20">
        <f t="shared" si="45"/>
        <v>3450</v>
      </c>
      <c r="L72" s="20">
        <f t="shared" si="45"/>
        <v>9176</v>
      </c>
      <c r="M72" s="20">
        <f t="shared" si="45"/>
        <v>6915</v>
      </c>
      <c r="N72" s="20">
        <f t="shared" si="45"/>
        <v>72</v>
      </c>
      <c r="O72" s="20">
        <f t="shared" si="45"/>
        <v>1</v>
      </c>
      <c r="P72" s="20">
        <f t="shared" si="45"/>
        <v>16164</v>
      </c>
    </row>
    <row r="73" spans="1:19" x14ac:dyDescent="0.25">
      <c r="A73" s="5" t="s">
        <v>25</v>
      </c>
      <c r="B73" s="13">
        <v>7</v>
      </c>
      <c r="C73" s="13">
        <v>7</v>
      </c>
      <c r="D73" s="13">
        <v>1</v>
      </c>
      <c r="E73" s="13">
        <v>0</v>
      </c>
      <c r="F73" s="16">
        <f t="shared" ref="F73:F77" si="46">SUM(B73:E73)</f>
        <v>15</v>
      </c>
      <c r="G73" s="13">
        <v>4</v>
      </c>
      <c r="H73" s="13">
        <v>1</v>
      </c>
      <c r="I73" s="13">
        <v>0</v>
      </c>
      <c r="J73" s="13"/>
      <c r="K73" s="13">
        <f t="shared" ref="K73:K78" si="47">SUM(G73:J73)</f>
        <v>5</v>
      </c>
      <c r="L73" s="16">
        <f t="shared" ref="L73:O77" si="48">B73+G73</f>
        <v>11</v>
      </c>
      <c r="M73" s="16">
        <f t="shared" si="48"/>
        <v>8</v>
      </c>
      <c r="N73" s="16">
        <f t="shared" si="48"/>
        <v>1</v>
      </c>
      <c r="O73" s="16">
        <f t="shared" si="48"/>
        <v>0</v>
      </c>
      <c r="P73" s="16">
        <f t="shared" ref="P73:P78" si="49">SUM(L73:O73)</f>
        <v>20</v>
      </c>
      <c r="S73" s="18"/>
    </row>
    <row r="74" spans="1:19" x14ac:dyDescent="0.25">
      <c r="A74" s="5" t="s">
        <v>12</v>
      </c>
      <c r="B74" s="13">
        <v>818</v>
      </c>
      <c r="C74" s="13">
        <v>869</v>
      </c>
      <c r="D74" s="13">
        <v>3</v>
      </c>
      <c r="E74" s="13">
        <v>0</v>
      </c>
      <c r="F74" s="13">
        <f t="shared" si="46"/>
        <v>1690</v>
      </c>
      <c r="G74" s="13">
        <v>117</v>
      </c>
      <c r="H74" s="13">
        <v>61</v>
      </c>
      <c r="I74" s="13">
        <v>0</v>
      </c>
      <c r="J74" s="13"/>
      <c r="K74" s="13">
        <f t="shared" si="47"/>
        <v>178</v>
      </c>
      <c r="L74" s="13">
        <f t="shared" si="48"/>
        <v>935</v>
      </c>
      <c r="M74" s="13">
        <f t="shared" si="48"/>
        <v>930</v>
      </c>
      <c r="N74" s="13">
        <f t="shared" si="48"/>
        <v>3</v>
      </c>
      <c r="O74" s="13">
        <f t="shared" si="48"/>
        <v>0</v>
      </c>
      <c r="P74" s="14">
        <f t="shared" si="49"/>
        <v>1868</v>
      </c>
      <c r="S74" s="18"/>
    </row>
    <row r="75" spans="1:19" x14ac:dyDescent="0.25">
      <c r="A75" s="5" t="s">
        <v>26</v>
      </c>
      <c r="B75" s="13">
        <v>1283</v>
      </c>
      <c r="C75" s="13">
        <v>845</v>
      </c>
      <c r="D75" s="13">
        <v>4</v>
      </c>
      <c r="E75" s="13">
        <v>0</v>
      </c>
      <c r="F75" s="13">
        <f t="shared" si="46"/>
        <v>2132</v>
      </c>
      <c r="G75" s="13">
        <v>221</v>
      </c>
      <c r="H75" s="13">
        <v>86</v>
      </c>
      <c r="I75" s="13">
        <v>1</v>
      </c>
      <c r="J75" s="13"/>
      <c r="K75" s="13">
        <f t="shared" si="47"/>
        <v>308</v>
      </c>
      <c r="L75" s="13">
        <f t="shared" si="48"/>
        <v>1504</v>
      </c>
      <c r="M75" s="13">
        <f t="shared" si="48"/>
        <v>931</v>
      </c>
      <c r="N75" s="13">
        <f t="shared" si="48"/>
        <v>5</v>
      </c>
      <c r="O75" s="13">
        <f t="shared" si="48"/>
        <v>0</v>
      </c>
      <c r="P75" s="14">
        <f t="shared" si="49"/>
        <v>2440</v>
      </c>
      <c r="S75" s="18"/>
    </row>
    <row r="76" spans="1:19" x14ac:dyDescent="0.25">
      <c r="A76" s="5" t="s">
        <v>27</v>
      </c>
      <c r="B76" s="13">
        <v>1273</v>
      </c>
      <c r="C76" s="13">
        <v>763</v>
      </c>
      <c r="D76" s="13">
        <v>2</v>
      </c>
      <c r="E76" s="13">
        <v>0</v>
      </c>
      <c r="F76" s="13">
        <f t="shared" si="46"/>
        <v>2038</v>
      </c>
      <c r="G76" s="13">
        <v>201</v>
      </c>
      <c r="H76" s="13">
        <v>68</v>
      </c>
      <c r="I76" s="13">
        <v>0</v>
      </c>
      <c r="J76" s="13"/>
      <c r="K76" s="13">
        <f t="shared" si="47"/>
        <v>269</v>
      </c>
      <c r="L76" s="13">
        <f t="shared" si="48"/>
        <v>1474</v>
      </c>
      <c r="M76" s="13">
        <f t="shared" si="48"/>
        <v>831</v>
      </c>
      <c r="N76" s="13">
        <f t="shared" si="48"/>
        <v>2</v>
      </c>
      <c r="O76" s="13">
        <f t="shared" si="48"/>
        <v>0</v>
      </c>
      <c r="P76" s="14">
        <f t="shared" si="49"/>
        <v>2307</v>
      </c>
      <c r="S76" s="18"/>
    </row>
    <row r="77" spans="1:19" ht="18.75" customHeight="1" x14ac:dyDescent="0.25">
      <c r="A77" s="6" t="s">
        <v>28</v>
      </c>
      <c r="B77" s="13">
        <v>2</v>
      </c>
      <c r="C77" s="13">
        <v>1</v>
      </c>
      <c r="D77" s="13">
        <v>0</v>
      </c>
      <c r="E77" s="13">
        <v>0</v>
      </c>
      <c r="F77" s="13">
        <f t="shared" si="46"/>
        <v>3</v>
      </c>
      <c r="G77" s="13">
        <v>2</v>
      </c>
      <c r="H77" s="13">
        <v>0</v>
      </c>
      <c r="I77" s="13">
        <v>0</v>
      </c>
      <c r="J77" s="13"/>
      <c r="K77" s="13">
        <f t="shared" si="47"/>
        <v>2</v>
      </c>
      <c r="L77" s="13">
        <f t="shared" si="48"/>
        <v>4</v>
      </c>
      <c r="M77" s="13">
        <f t="shared" si="48"/>
        <v>1</v>
      </c>
      <c r="N77" s="13">
        <f t="shared" si="48"/>
        <v>0</v>
      </c>
      <c r="O77" s="13">
        <f t="shared" si="48"/>
        <v>0</v>
      </c>
      <c r="P77" s="14">
        <f>SUM(L77:O77)</f>
        <v>5</v>
      </c>
      <c r="S77" s="18"/>
    </row>
    <row r="78" spans="1:19" x14ac:dyDescent="0.25">
      <c r="A78" s="5" t="s">
        <v>16</v>
      </c>
      <c r="B78" s="13">
        <v>254</v>
      </c>
      <c r="C78" s="13">
        <v>150</v>
      </c>
      <c r="D78" s="13">
        <v>0</v>
      </c>
      <c r="E78" s="13">
        <v>0</v>
      </c>
      <c r="F78" s="13">
        <v>404</v>
      </c>
      <c r="G78" s="13">
        <v>51</v>
      </c>
      <c r="H78" s="13">
        <v>14</v>
      </c>
      <c r="I78" s="13">
        <v>0</v>
      </c>
      <c r="J78" s="13"/>
      <c r="K78" s="13">
        <f t="shared" si="47"/>
        <v>65</v>
      </c>
      <c r="L78" s="13">
        <f>B78+G78</f>
        <v>305</v>
      </c>
      <c r="M78" s="13">
        <f>C78+H78</f>
        <v>164</v>
      </c>
      <c r="N78" s="13">
        <v>0</v>
      </c>
      <c r="O78" s="13">
        <f>E78+J78</f>
        <v>0</v>
      </c>
      <c r="P78" s="14">
        <f t="shared" si="49"/>
        <v>469</v>
      </c>
      <c r="S78" s="18"/>
    </row>
    <row r="79" spans="1:19" x14ac:dyDescent="0.25">
      <c r="A79" s="7" t="s">
        <v>17</v>
      </c>
      <c r="B79" s="21">
        <f>SUM(B73:B78)</f>
        <v>3637</v>
      </c>
      <c r="C79" s="21">
        <f>SUM(C73:C78)</f>
        <v>2635</v>
      </c>
      <c r="D79" s="21">
        <f>SUM(D73:D78)</f>
        <v>10</v>
      </c>
      <c r="E79" s="21">
        <v>0</v>
      </c>
      <c r="F79" s="50">
        <f>SUM(F73:F78)</f>
        <v>6282</v>
      </c>
      <c r="G79" s="21">
        <f t="shared" ref="G79:I79" si="50">SUM(G73+G74+G75+G76+G77+G78)</f>
        <v>596</v>
      </c>
      <c r="H79" s="21">
        <f t="shared" si="50"/>
        <v>230</v>
      </c>
      <c r="I79" s="21">
        <f t="shared" si="50"/>
        <v>1</v>
      </c>
      <c r="J79" s="21">
        <f t="shared" ref="J79:P79" si="51">SUM(J73+J74+J75+J76+J77+J78)</f>
        <v>0</v>
      </c>
      <c r="K79" s="19">
        <f t="shared" si="51"/>
        <v>827</v>
      </c>
      <c r="L79" s="50">
        <f t="shared" si="51"/>
        <v>4233</v>
      </c>
      <c r="M79" s="21">
        <f t="shared" si="51"/>
        <v>2865</v>
      </c>
      <c r="N79" s="21">
        <f t="shared" si="51"/>
        <v>11</v>
      </c>
      <c r="O79" s="21">
        <f t="shared" si="51"/>
        <v>0</v>
      </c>
      <c r="P79" s="50">
        <f t="shared" si="51"/>
        <v>7109</v>
      </c>
      <c r="S79" s="18"/>
    </row>
    <row r="80" spans="1:19" x14ac:dyDescent="0.25">
      <c r="A80" s="5" t="s">
        <v>30</v>
      </c>
      <c r="B80" s="13">
        <v>512</v>
      </c>
      <c r="C80" s="13">
        <v>869</v>
      </c>
      <c r="D80" s="13">
        <v>3</v>
      </c>
      <c r="E80" s="13">
        <v>0</v>
      </c>
      <c r="F80" s="13">
        <f>SUM(B80:E80)</f>
        <v>1384</v>
      </c>
      <c r="G80" s="13">
        <v>272</v>
      </c>
      <c r="H80" s="13">
        <v>198</v>
      </c>
      <c r="I80" s="13">
        <v>1</v>
      </c>
      <c r="J80" s="13"/>
      <c r="K80" s="12">
        <f>SUM(G80:J80)</f>
        <v>471</v>
      </c>
      <c r="L80" s="13">
        <f t="shared" ref="L80:O82" si="52">B80+G80</f>
        <v>784</v>
      </c>
      <c r="M80" s="12">
        <f t="shared" si="52"/>
        <v>1067</v>
      </c>
      <c r="N80" s="13">
        <f t="shared" si="52"/>
        <v>4</v>
      </c>
      <c r="O80" s="13">
        <f t="shared" si="52"/>
        <v>0</v>
      </c>
      <c r="P80" s="14">
        <f>SUM(L80:O80)</f>
        <v>1855</v>
      </c>
      <c r="S80" s="18"/>
    </row>
    <row r="81" spans="1:19" x14ac:dyDescent="0.25">
      <c r="A81" s="5" t="s">
        <v>19</v>
      </c>
      <c r="B81" s="13">
        <v>2246</v>
      </c>
      <c r="C81" s="13">
        <v>1960</v>
      </c>
      <c r="D81" s="13">
        <v>5</v>
      </c>
      <c r="E81" s="13">
        <v>0</v>
      </c>
      <c r="F81" s="13">
        <f>SUM(B81:E81)</f>
        <v>4211</v>
      </c>
      <c r="G81" s="12">
        <v>1318</v>
      </c>
      <c r="H81" s="13">
        <v>600</v>
      </c>
      <c r="I81" s="13">
        <v>0</v>
      </c>
      <c r="J81" s="13"/>
      <c r="K81" s="12">
        <f>SUM(G81:J81)</f>
        <v>1918</v>
      </c>
      <c r="L81" s="12">
        <f t="shared" si="52"/>
        <v>3564</v>
      </c>
      <c r="M81" s="12">
        <f t="shared" si="52"/>
        <v>2560</v>
      </c>
      <c r="N81" s="13">
        <f t="shared" si="52"/>
        <v>5</v>
      </c>
      <c r="O81" s="13">
        <f t="shared" si="52"/>
        <v>0</v>
      </c>
      <c r="P81" s="14">
        <f>SUM(L81:O81)</f>
        <v>6129</v>
      </c>
      <c r="S81" s="18"/>
    </row>
    <row r="82" spans="1:19" x14ac:dyDescent="0.25">
      <c r="A82" s="5" t="s">
        <v>31</v>
      </c>
      <c r="B82" s="24">
        <v>425</v>
      </c>
      <c r="C82" s="24">
        <v>366</v>
      </c>
      <c r="D82" s="13">
        <v>45</v>
      </c>
      <c r="E82" s="13">
        <v>1</v>
      </c>
      <c r="F82" s="13">
        <f>SUM(B82:E82)</f>
        <v>837</v>
      </c>
      <c r="G82" s="24">
        <v>170</v>
      </c>
      <c r="H82" s="13">
        <v>57</v>
      </c>
      <c r="I82" s="13">
        <v>7</v>
      </c>
      <c r="J82" s="13">
        <v>0</v>
      </c>
      <c r="K82" s="12">
        <f>SUM(G82:J82)</f>
        <v>234</v>
      </c>
      <c r="L82" s="13">
        <f t="shared" si="52"/>
        <v>595</v>
      </c>
      <c r="M82" s="13">
        <f t="shared" si="52"/>
        <v>423</v>
      </c>
      <c r="N82" s="13">
        <f t="shared" si="52"/>
        <v>52</v>
      </c>
      <c r="O82" s="13">
        <f t="shared" si="52"/>
        <v>1</v>
      </c>
      <c r="P82" s="14">
        <f>SUM(L82:O82)</f>
        <v>1071</v>
      </c>
      <c r="S82" s="18"/>
    </row>
    <row r="83" spans="1:19" ht="15.75" thickBot="1" x14ac:dyDescent="0.3">
      <c r="A83" s="9" t="s">
        <v>32</v>
      </c>
      <c r="B83" s="22">
        <f>B79/(B79+B81)</f>
        <v>0.61822199558048618</v>
      </c>
      <c r="C83" s="22">
        <f t="shared" ref="C83:D83" si="53">C79/(C79+C81)</f>
        <v>0.57344940152339496</v>
      </c>
      <c r="D83" s="22">
        <f t="shared" si="53"/>
        <v>0.66666666666666663</v>
      </c>
      <c r="E83" s="44" t="e">
        <f>E79/(E79+E81)</f>
        <v>#DIV/0!</v>
      </c>
      <c r="F83" s="22">
        <f t="shared" ref="F83:I83" si="54">F79/(F79+F81)</f>
        <v>0.59868483751072143</v>
      </c>
      <c r="G83" s="22">
        <f t="shared" si="54"/>
        <v>0.31138975966562171</v>
      </c>
      <c r="H83" s="22">
        <f t="shared" si="54"/>
        <v>0.27710843373493976</v>
      </c>
      <c r="I83" s="22">
        <f t="shared" si="54"/>
        <v>1</v>
      </c>
      <c r="J83" s="22" t="e">
        <f>J79/(J79+J81)</f>
        <v>#DIV/0!</v>
      </c>
      <c r="K83" s="22">
        <f t="shared" ref="K83:O83" si="55">K79/(K79+K81)</f>
        <v>0.30127504553734064</v>
      </c>
      <c r="L83" s="22">
        <f>L79/(L79+L81)</f>
        <v>0.54290111581377454</v>
      </c>
      <c r="M83" s="22">
        <f t="shared" si="55"/>
        <v>0.52811059907834101</v>
      </c>
      <c r="N83" s="22">
        <f t="shared" si="55"/>
        <v>0.6875</v>
      </c>
      <c r="O83" s="22" t="e">
        <f t="shared" si="55"/>
        <v>#DIV/0!</v>
      </c>
      <c r="P83" s="22">
        <f>P79/(P79+P81)</f>
        <v>0.53701465478168908</v>
      </c>
      <c r="S83" s="18"/>
    </row>
    <row r="84" spans="1:19" x14ac:dyDescent="0.25">
      <c r="A84" s="2" t="s">
        <v>33</v>
      </c>
    </row>
    <row r="85" spans="1:19" ht="18.75" x14ac:dyDescent="0.3">
      <c r="A85" s="3"/>
      <c r="B85" s="13"/>
      <c r="C85" s="13"/>
      <c r="D85" s="13"/>
      <c r="E85" s="13"/>
      <c r="F85" s="13"/>
      <c r="G85" s="19"/>
      <c r="H85" s="13"/>
      <c r="I85" s="13"/>
      <c r="J85" s="13"/>
      <c r="K85" s="13"/>
    </row>
    <row r="86" spans="1:19" ht="18.75" x14ac:dyDescent="0.3">
      <c r="A86" s="3" t="s">
        <v>36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9" x14ac:dyDescent="0.25">
      <c r="A87" s="4"/>
      <c r="B87" s="54" t="s">
        <v>2</v>
      </c>
      <c r="C87" s="54"/>
      <c r="D87" s="54"/>
      <c r="E87" s="54"/>
      <c r="F87" s="54"/>
      <c r="G87" s="54" t="s">
        <v>3</v>
      </c>
      <c r="H87" s="54"/>
      <c r="I87" s="54"/>
      <c r="J87" s="54"/>
      <c r="K87" s="54"/>
      <c r="L87" s="54"/>
      <c r="M87" s="54" t="s">
        <v>4</v>
      </c>
      <c r="N87" s="54"/>
      <c r="O87" s="54"/>
      <c r="P87" s="54"/>
      <c r="Q87" s="54"/>
    </row>
    <row r="88" spans="1:19" x14ac:dyDescent="0.25">
      <c r="A88" s="5"/>
      <c r="B88" s="13" t="s">
        <v>5</v>
      </c>
      <c r="C88" s="13" t="s">
        <v>6</v>
      </c>
      <c r="D88" s="13" t="s">
        <v>7</v>
      </c>
      <c r="E88" s="13" t="s">
        <v>10</v>
      </c>
      <c r="F88" s="19" t="s">
        <v>9</v>
      </c>
      <c r="G88" s="13" t="s">
        <v>5</v>
      </c>
      <c r="H88" s="13" t="s">
        <v>6</v>
      </c>
      <c r="I88" s="13" t="s">
        <v>7</v>
      </c>
      <c r="J88" s="13" t="s">
        <v>10</v>
      </c>
      <c r="K88" s="19" t="s">
        <v>9</v>
      </c>
      <c r="L88" s="13" t="s">
        <v>5</v>
      </c>
      <c r="M88" s="13" t="s">
        <v>6</v>
      </c>
      <c r="N88" s="13" t="s">
        <v>7</v>
      </c>
      <c r="O88" s="13" t="s">
        <v>10</v>
      </c>
      <c r="P88" s="19" t="s">
        <v>9</v>
      </c>
    </row>
    <row r="89" spans="1:19" ht="15.75" thickBot="1" x14ac:dyDescent="0.3">
      <c r="A89" s="10"/>
      <c r="B89" s="20">
        <f t="shared" ref="B89:I89" si="56">SUM(B90+B91+B92+B93+B94+B95+B97+B98+B99)</f>
        <v>6639</v>
      </c>
      <c r="C89" s="20">
        <f t="shared" si="56"/>
        <v>5941</v>
      </c>
      <c r="D89" s="20">
        <f t="shared" si="56"/>
        <v>79</v>
      </c>
      <c r="E89" s="20">
        <f t="shared" si="56"/>
        <v>1</v>
      </c>
      <c r="F89" s="20">
        <f t="shared" si="56"/>
        <v>12660</v>
      </c>
      <c r="G89" s="20">
        <f t="shared" si="56"/>
        <v>2523</v>
      </c>
      <c r="H89" s="20">
        <f t="shared" si="56"/>
        <v>1225</v>
      </c>
      <c r="I89" s="20">
        <f t="shared" si="56"/>
        <v>7</v>
      </c>
      <c r="J89" s="20">
        <f t="shared" ref="J89:P89" si="57">SUM(J90+J91+J92+J93+J94+J95+J97+J98+J99)</f>
        <v>0</v>
      </c>
      <c r="K89" s="20">
        <f t="shared" si="57"/>
        <v>3755</v>
      </c>
      <c r="L89" s="20">
        <f t="shared" si="57"/>
        <v>9162</v>
      </c>
      <c r="M89" s="20">
        <f t="shared" si="57"/>
        <v>7166</v>
      </c>
      <c r="N89" s="20">
        <f t="shared" si="57"/>
        <v>86</v>
      </c>
      <c r="O89" s="20">
        <f t="shared" si="57"/>
        <v>1</v>
      </c>
      <c r="P89" s="20">
        <f t="shared" si="57"/>
        <v>16415</v>
      </c>
    </row>
    <row r="90" spans="1:19" x14ac:dyDescent="0.25">
      <c r="A90" s="5" t="s">
        <v>25</v>
      </c>
      <c r="B90" s="13">
        <v>13</v>
      </c>
      <c r="C90" s="13">
        <v>8</v>
      </c>
      <c r="D90" s="13">
        <v>1</v>
      </c>
      <c r="E90" s="13">
        <v>0</v>
      </c>
      <c r="F90" s="16">
        <f t="shared" ref="F90:F95" si="58">SUM(B90:E90)</f>
        <v>22</v>
      </c>
      <c r="G90" s="13">
        <v>2</v>
      </c>
      <c r="H90" s="45">
        <v>1</v>
      </c>
      <c r="I90" s="13">
        <v>0</v>
      </c>
      <c r="J90" s="13">
        <v>0</v>
      </c>
      <c r="K90" s="13">
        <f t="shared" ref="K90:K95" si="59">SUM(G90:J90)</f>
        <v>3</v>
      </c>
      <c r="L90" s="16">
        <f t="shared" ref="L90:O95" si="60">B90+G90</f>
        <v>15</v>
      </c>
      <c r="M90" s="16">
        <f t="shared" si="60"/>
        <v>9</v>
      </c>
      <c r="N90" s="16">
        <f t="shared" si="60"/>
        <v>1</v>
      </c>
      <c r="O90" s="16">
        <f t="shared" si="60"/>
        <v>0</v>
      </c>
      <c r="P90" s="16">
        <f t="shared" ref="P90:P95" si="61">SUM(L90:O90)</f>
        <v>25</v>
      </c>
    </row>
    <row r="91" spans="1:19" x14ac:dyDescent="0.25">
      <c r="A91" s="5" t="s">
        <v>12</v>
      </c>
      <c r="B91" s="13">
        <v>784</v>
      </c>
      <c r="C91" s="13">
        <v>837</v>
      </c>
      <c r="D91" s="13">
        <v>4</v>
      </c>
      <c r="E91" s="13">
        <v>0</v>
      </c>
      <c r="F91" s="51">
        <f t="shared" si="58"/>
        <v>1625</v>
      </c>
      <c r="G91" s="13">
        <v>117</v>
      </c>
      <c r="H91" s="45">
        <v>62</v>
      </c>
      <c r="I91" s="13">
        <v>0</v>
      </c>
      <c r="J91" s="13">
        <v>0</v>
      </c>
      <c r="K91" s="13">
        <f t="shared" si="59"/>
        <v>179</v>
      </c>
      <c r="L91" s="13">
        <f t="shared" si="60"/>
        <v>901</v>
      </c>
      <c r="M91" s="13">
        <f t="shared" si="60"/>
        <v>899</v>
      </c>
      <c r="N91" s="13">
        <f t="shared" si="60"/>
        <v>4</v>
      </c>
      <c r="O91" s="13">
        <f t="shared" si="60"/>
        <v>0</v>
      </c>
      <c r="P91" s="12">
        <f t="shared" si="61"/>
        <v>1804</v>
      </c>
    </row>
    <row r="92" spans="1:19" x14ac:dyDescent="0.25">
      <c r="A92" s="5" t="s">
        <v>26</v>
      </c>
      <c r="B92" s="12">
        <v>1256</v>
      </c>
      <c r="C92" s="13">
        <v>816</v>
      </c>
      <c r="D92" s="13">
        <v>2</v>
      </c>
      <c r="E92" s="13">
        <v>0</v>
      </c>
      <c r="F92" s="51">
        <f t="shared" si="58"/>
        <v>2074</v>
      </c>
      <c r="G92" s="13">
        <v>238</v>
      </c>
      <c r="H92" s="45">
        <v>88</v>
      </c>
      <c r="I92" s="13">
        <v>1</v>
      </c>
      <c r="J92" s="13">
        <v>0</v>
      </c>
      <c r="K92" s="13">
        <f t="shared" si="59"/>
        <v>327</v>
      </c>
      <c r="L92" s="12">
        <f t="shared" si="60"/>
        <v>1494</v>
      </c>
      <c r="M92" s="13">
        <f t="shared" si="60"/>
        <v>904</v>
      </c>
      <c r="N92" s="13">
        <f t="shared" si="60"/>
        <v>3</v>
      </c>
      <c r="O92" s="13">
        <f t="shared" si="60"/>
        <v>0</v>
      </c>
      <c r="P92" s="12">
        <f t="shared" si="61"/>
        <v>2401</v>
      </c>
    </row>
    <row r="93" spans="1:19" x14ac:dyDescent="0.25">
      <c r="A93" s="5" t="s">
        <v>27</v>
      </c>
      <c r="B93" s="12">
        <v>1186</v>
      </c>
      <c r="C93" s="13">
        <v>749</v>
      </c>
      <c r="D93" s="13">
        <v>1</v>
      </c>
      <c r="E93" s="13">
        <v>0</v>
      </c>
      <c r="F93" s="51">
        <f t="shared" si="58"/>
        <v>1936</v>
      </c>
      <c r="G93" s="13">
        <v>212</v>
      </c>
      <c r="H93" s="45">
        <v>74</v>
      </c>
      <c r="I93" s="13">
        <v>0</v>
      </c>
      <c r="J93" s="13">
        <v>0</v>
      </c>
      <c r="K93" s="13">
        <f t="shared" si="59"/>
        <v>286</v>
      </c>
      <c r="L93" s="12">
        <f t="shared" si="60"/>
        <v>1398</v>
      </c>
      <c r="M93" s="13">
        <f t="shared" si="60"/>
        <v>823</v>
      </c>
      <c r="N93" s="13">
        <f t="shared" si="60"/>
        <v>1</v>
      </c>
      <c r="O93" s="13">
        <f t="shared" si="60"/>
        <v>0</v>
      </c>
      <c r="P93" s="12">
        <f t="shared" si="61"/>
        <v>2222</v>
      </c>
    </row>
    <row r="94" spans="1:19" ht="30" x14ac:dyDescent="0.25">
      <c r="A94" s="6" t="s">
        <v>28</v>
      </c>
      <c r="B94" s="13">
        <v>2</v>
      </c>
      <c r="C94" s="13">
        <v>1</v>
      </c>
      <c r="D94" s="13">
        <v>0</v>
      </c>
      <c r="E94" s="13">
        <v>0</v>
      </c>
      <c r="F94" s="51">
        <f t="shared" si="58"/>
        <v>3</v>
      </c>
      <c r="G94" s="13">
        <v>2</v>
      </c>
      <c r="H94" s="45">
        <v>0</v>
      </c>
      <c r="I94" s="13">
        <v>0</v>
      </c>
      <c r="J94" s="13">
        <v>0</v>
      </c>
      <c r="K94" s="13">
        <f t="shared" si="59"/>
        <v>2</v>
      </c>
      <c r="L94" s="13">
        <f t="shared" si="60"/>
        <v>4</v>
      </c>
      <c r="M94" s="13">
        <f t="shared" si="60"/>
        <v>1</v>
      </c>
      <c r="N94" s="13">
        <f t="shared" si="60"/>
        <v>0</v>
      </c>
      <c r="O94" s="13">
        <f t="shared" si="60"/>
        <v>0</v>
      </c>
      <c r="P94" s="12">
        <f t="shared" si="61"/>
        <v>5</v>
      </c>
    </row>
    <row r="95" spans="1:19" x14ac:dyDescent="0.25">
      <c r="A95" s="5" t="s">
        <v>16</v>
      </c>
      <c r="B95" s="13">
        <v>223</v>
      </c>
      <c r="C95" s="13">
        <v>156</v>
      </c>
      <c r="D95" s="13">
        <v>1</v>
      </c>
      <c r="E95" s="13">
        <v>0</v>
      </c>
      <c r="F95" s="51">
        <f t="shared" si="58"/>
        <v>380</v>
      </c>
      <c r="G95" s="13">
        <v>58</v>
      </c>
      <c r="H95" s="45">
        <v>18</v>
      </c>
      <c r="I95" s="13">
        <v>0</v>
      </c>
      <c r="J95" s="13">
        <v>0</v>
      </c>
      <c r="K95" s="13">
        <f t="shared" si="59"/>
        <v>76</v>
      </c>
      <c r="L95" s="13">
        <f t="shared" si="60"/>
        <v>281</v>
      </c>
      <c r="M95" s="13">
        <f t="shared" si="60"/>
        <v>174</v>
      </c>
      <c r="N95" s="13">
        <f t="shared" si="60"/>
        <v>1</v>
      </c>
      <c r="O95" s="13">
        <f t="shared" si="60"/>
        <v>0</v>
      </c>
      <c r="P95" s="12">
        <f t="shared" si="61"/>
        <v>456</v>
      </c>
    </row>
    <row r="96" spans="1:19" x14ac:dyDescent="0.25">
      <c r="A96" s="7" t="s">
        <v>17</v>
      </c>
      <c r="B96" s="21">
        <f>SUM(B90:B95)</f>
        <v>3464</v>
      </c>
      <c r="C96" s="21">
        <f>SUM(C90:C95)</f>
        <v>2567</v>
      </c>
      <c r="D96" s="21">
        <f>SUM(D90:D95)</f>
        <v>9</v>
      </c>
      <c r="E96" s="21">
        <v>0</v>
      </c>
      <c r="F96" s="21">
        <f>SUM(F90:F95)</f>
        <v>6040</v>
      </c>
      <c r="G96" s="21">
        <f t="shared" ref="G96:J96" si="62">SUM(G90+G91+G92+G93+G94+G95)</f>
        <v>629</v>
      </c>
      <c r="H96" s="21">
        <f t="shared" si="62"/>
        <v>243</v>
      </c>
      <c r="I96" s="21">
        <f t="shared" si="62"/>
        <v>1</v>
      </c>
      <c r="J96" s="21">
        <f t="shared" si="62"/>
        <v>0</v>
      </c>
      <c r="K96" s="21">
        <f t="shared" ref="K96:P96" si="63">SUM(K90+K91+K92+K93+K94+K95)</f>
        <v>873</v>
      </c>
      <c r="L96" s="21">
        <f t="shared" si="63"/>
        <v>4093</v>
      </c>
      <c r="M96" s="21">
        <f t="shared" si="63"/>
        <v>2810</v>
      </c>
      <c r="N96" s="21">
        <f t="shared" si="63"/>
        <v>10</v>
      </c>
      <c r="O96" s="21">
        <f t="shared" si="63"/>
        <v>0</v>
      </c>
      <c r="P96" s="21">
        <f t="shared" si="63"/>
        <v>6913</v>
      </c>
    </row>
    <row r="97" spans="1:16" x14ac:dyDescent="0.25">
      <c r="A97" s="5" t="s">
        <v>30</v>
      </c>
      <c r="B97" s="13">
        <v>565</v>
      </c>
      <c r="C97" s="13">
        <v>945</v>
      </c>
      <c r="D97" s="13">
        <v>1</v>
      </c>
      <c r="E97" s="13">
        <v>0</v>
      </c>
      <c r="F97" s="12">
        <f>SUM(B97:E97)</f>
        <v>1511</v>
      </c>
      <c r="G97" s="13">
        <v>286</v>
      </c>
      <c r="H97" s="13">
        <v>248</v>
      </c>
      <c r="I97" s="13">
        <v>0</v>
      </c>
      <c r="J97" s="13">
        <v>0</v>
      </c>
      <c r="K97" s="12">
        <f>SUM(G97:J97)</f>
        <v>534</v>
      </c>
      <c r="L97" s="13">
        <f t="shared" ref="L97:O99" si="64">B97+G97</f>
        <v>851</v>
      </c>
      <c r="M97" s="12">
        <f t="shared" si="64"/>
        <v>1193</v>
      </c>
      <c r="N97" s="13">
        <f t="shared" si="64"/>
        <v>1</v>
      </c>
      <c r="O97" s="13">
        <f t="shared" si="64"/>
        <v>0</v>
      </c>
      <c r="P97" s="12">
        <f>SUM(L97:O97)</f>
        <v>2045</v>
      </c>
    </row>
    <row r="98" spans="1:16" x14ac:dyDescent="0.25">
      <c r="A98" s="5" t="s">
        <v>19</v>
      </c>
      <c r="B98" s="12">
        <v>2165</v>
      </c>
      <c r="C98" s="12">
        <v>2021</v>
      </c>
      <c r="D98" s="13">
        <v>8</v>
      </c>
      <c r="E98" s="13">
        <v>0</v>
      </c>
      <c r="F98" s="12">
        <f>SUM(B98:E98)</f>
        <v>4194</v>
      </c>
      <c r="G98" s="13">
        <v>1406</v>
      </c>
      <c r="H98" s="13">
        <v>646</v>
      </c>
      <c r="I98" s="13">
        <v>2</v>
      </c>
      <c r="J98" s="13">
        <v>0</v>
      </c>
      <c r="K98" s="12">
        <f>SUM(G98:J98)</f>
        <v>2054</v>
      </c>
      <c r="L98" s="12">
        <f t="shared" si="64"/>
        <v>3571</v>
      </c>
      <c r="M98" s="12">
        <f t="shared" si="64"/>
        <v>2667</v>
      </c>
      <c r="N98" s="13">
        <f t="shared" si="64"/>
        <v>10</v>
      </c>
      <c r="O98" s="13">
        <f t="shared" si="64"/>
        <v>0</v>
      </c>
      <c r="P98" s="12">
        <f>SUM(L98:O98)</f>
        <v>6248</v>
      </c>
    </row>
    <row r="99" spans="1:16" x14ac:dyDescent="0.25">
      <c r="A99" s="5" t="s">
        <v>31</v>
      </c>
      <c r="B99" s="24">
        <v>445</v>
      </c>
      <c r="C99" s="24">
        <v>408</v>
      </c>
      <c r="D99" s="13">
        <v>61</v>
      </c>
      <c r="E99" s="13">
        <v>1</v>
      </c>
      <c r="F99" s="12">
        <f>SUM(B99:E99)</f>
        <v>915</v>
      </c>
      <c r="G99" s="24">
        <v>202</v>
      </c>
      <c r="H99" s="13">
        <v>88</v>
      </c>
      <c r="I99" s="13">
        <v>4</v>
      </c>
      <c r="J99" s="13">
        <v>0</v>
      </c>
      <c r="K99" s="12">
        <f>SUM(G99:J99)</f>
        <v>294</v>
      </c>
      <c r="L99" s="13">
        <f t="shared" si="64"/>
        <v>647</v>
      </c>
      <c r="M99" s="13">
        <f t="shared" si="64"/>
        <v>496</v>
      </c>
      <c r="N99" s="13">
        <f t="shared" si="64"/>
        <v>65</v>
      </c>
      <c r="O99" s="13">
        <f t="shared" si="64"/>
        <v>1</v>
      </c>
      <c r="P99" s="12">
        <f>SUM(L99:O99)</f>
        <v>1209</v>
      </c>
    </row>
    <row r="100" spans="1:16" ht="15.75" thickBot="1" x14ac:dyDescent="0.3">
      <c r="A100" s="9" t="s">
        <v>32</v>
      </c>
      <c r="B100" s="22">
        <f>B96/(B96+B98)</f>
        <v>0.61538461538461542</v>
      </c>
      <c r="C100" s="22">
        <f t="shared" ref="C100:I100" si="65">C96/(C96+C98)</f>
        <v>0.55950305143853529</v>
      </c>
      <c r="D100" s="22">
        <f t="shared" si="65"/>
        <v>0.52941176470588236</v>
      </c>
      <c r="E100" s="44" t="e">
        <f>E96/(E96+E98)</f>
        <v>#DIV/0!</v>
      </c>
      <c r="F100" s="22">
        <f t="shared" si="65"/>
        <v>0.59018956419777213</v>
      </c>
      <c r="G100" s="22">
        <f t="shared" si="65"/>
        <v>0.30909090909090908</v>
      </c>
      <c r="H100" s="22">
        <f t="shared" si="65"/>
        <v>0.27334083239595053</v>
      </c>
      <c r="I100" s="22">
        <f t="shared" si="65"/>
        <v>0.33333333333333331</v>
      </c>
      <c r="J100" s="22" t="e">
        <f t="shared" ref="J100:P100" si="66">J96/(J96+J98)</f>
        <v>#DIV/0!</v>
      </c>
      <c r="K100" s="22">
        <f t="shared" si="66"/>
        <v>0.29825760163990434</v>
      </c>
      <c r="L100" s="22">
        <f t="shared" si="66"/>
        <v>0.5340553235908142</v>
      </c>
      <c r="M100" s="22">
        <f t="shared" si="66"/>
        <v>0.51305459192988867</v>
      </c>
      <c r="N100" s="22">
        <f t="shared" si="66"/>
        <v>0.5</v>
      </c>
      <c r="O100" s="22" t="e">
        <f t="shared" si="66"/>
        <v>#DIV/0!</v>
      </c>
      <c r="P100" s="22">
        <f t="shared" si="66"/>
        <v>0.52526403768710583</v>
      </c>
    </row>
    <row r="101" spans="1:16" x14ac:dyDescent="0.25">
      <c r="A101" s="2" t="s">
        <v>33</v>
      </c>
    </row>
    <row r="102" spans="1:16" x14ac:dyDescent="0.25">
      <c r="A102" s="2"/>
      <c r="B102" s="24"/>
      <c r="C102" s="24"/>
      <c r="D102" s="24"/>
      <c r="E102" s="24"/>
      <c r="F102" s="24"/>
      <c r="G102" s="24"/>
      <c r="H102" s="13"/>
      <c r="I102" s="13"/>
      <c r="J102" s="13"/>
      <c r="K102" s="45"/>
    </row>
    <row r="103" spans="1:16" ht="21" hidden="1" x14ac:dyDescent="0.35">
      <c r="A103" s="11" t="s">
        <v>37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6" hidden="1" x14ac:dyDescent="0.25">
      <c r="A104" s="4"/>
      <c r="B104" s="54" t="s">
        <v>2</v>
      </c>
      <c r="C104" s="54"/>
      <c r="D104" s="54"/>
      <c r="E104" s="54"/>
      <c r="F104" s="54" t="s">
        <v>3</v>
      </c>
      <c r="G104" s="54"/>
      <c r="H104" s="54"/>
      <c r="I104" s="54"/>
      <c r="J104" s="19"/>
      <c r="K104" s="54" t="s">
        <v>4</v>
      </c>
      <c r="L104" s="54"/>
      <c r="M104" s="54"/>
      <c r="N104" s="54"/>
    </row>
    <row r="105" spans="1:16" hidden="1" x14ac:dyDescent="0.25">
      <c r="A105" s="5"/>
      <c r="B105" s="13" t="s">
        <v>5</v>
      </c>
      <c r="C105" s="13" t="s">
        <v>6</v>
      </c>
      <c r="D105" s="13" t="s">
        <v>7</v>
      </c>
      <c r="E105" s="19" t="s">
        <v>9</v>
      </c>
      <c r="F105" s="13" t="s">
        <v>5</v>
      </c>
      <c r="G105" s="13" t="s">
        <v>6</v>
      </c>
      <c r="H105" s="13" t="s">
        <v>7</v>
      </c>
      <c r="I105" s="19" t="s">
        <v>9</v>
      </c>
      <c r="J105" s="19"/>
      <c r="K105" s="13" t="s">
        <v>5</v>
      </c>
      <c r="L105" s="13" t="s">
        <v>6</v>
      </c>
      <c r="M105" s="13" t="s">
        <v>7</v>
      </c>
      <c r="N105" s="19" t="s">
        <v>9</v>
      </c>
    </row>
    <row r="106" spans="1:16" ht="15.75" hidden="1" thickBot="1" x14ac:dyDescent="0.3">
      <c r="A106" s="10"/>
      <c r="B106" s="20">
        <f t="shared" ref="B106:N106" si="67">SUM(B107+B108+B109+B110+B111+B112+B115+B114+B116)</f>
        <v>6796</v>
      </c>
      <c r="C106" s="20">
        <f t="shared" si="67"/>
        <v>5982</v>
      </c>
      <c r="D106" s="20">
        <f t="shared" si="67"/>
        <v>69</v>
      </c>
      <c r="E106" s="20">
        <f t="shared" si="67"/>
        <v>12847</v>
      </c>
      <c r="F106" s="20">
        <f t="shared" si="67"/>
        <v>2694</v>
      </c>
      <c r="G106" s="20">
        <f t="shared" si="67"/>
        <v>1295</v>
      </c>
      <c r="H106" s="20">
        <f t="shared" si="67"/>
        <v>11</v>
      </c>
      <c r="I106" s="20">
        <f t="shared" si="67"/>
        <v>4000</v>
      </c>
      <c r="J106" s="20"/>
      <c r="K106" s="20">
        <f t="shared" si="67"/>
        <v>9490</v>
      </c>
      <c r="L106" s="20">
        <f t="shared" si="67"/>
        <v>7277</v>
      </c>
      <c r="M106" s="20">
        <f t="shared" si="67"/>
        <v>80</v>
      </c>
      <c r="N106" s="20">
        <f t="shared" si="67"/>
        <v>16847</v>
      </c>
    </row>
    <row r="107" spans="1:16" hidden="1" x14ac:dyDescent="0.25">
      <c r="A107" s="5" t="s">
        <v>25</v>
      </c>
      <c r="B107" s="13">
        <v>18</v>
      </c>
      <c r="C107" s="13">
        <v>8</v>
      </c>
      <c r="D107" s="13">
        <v>0</v>
      </c>
      <c r="E107" s="16">
        <f>SUM(B107:D107)</f>
        <v>26</v>
      </c>
      <c r="F107" s="13">
        <v>2</v>
      </c>
      <c r="G107" s="13">
        <v>1</v>
      </c>
      <c r="H107" s="13">
        <v>0</v>
      </c>
      <c r="I107" s="13">
        <f>SUM(F107:H107)</f>
        <v>3</v>
      </c>
      <c r="J107" s="13"/>
      <c r="K107" s="16">
        <f t="shared" ref="K107:M109" si="68">B107+F107</f>
        <v>20</v>
      </c>
      <c r="L107" s="16">
        <f t="shared" si="68"/>
        <v>9</v>
      </c>
      <c r="M107" s="16">
        <f t="shared" si="68"/>
        <v>0</v>
      </c>
      <c r="N107" s="16">
        <f>SUM(K107:M107)</f>
        <v>29</v>
      </c>
    </row>
    <row r="108" spans="1:16" hidden="1" x14ac:dyDescent="0.25">
      <c r="A108" s="5" t="s">
        <v>12</v>
      </c>
      <c r="B108" s="13">
        <v>785</v>
      </c>
      <c r="C108" s="13">
        <v>801</v>
      </c>
      <c r="D108" s="13">
        <v>4</v>
      </c>
      <c r="E108" s="13">
        <f t="shared" ref="E108:E112" si="69">SUM(B108:D108)</f>
        <v>1590</v>
      </c>
      <c r="F108" s="13">
        <v>137</v>
      </c>
      <c r="G108" s="13">
        <v>73</v>
      </c>
      <c r="H108" s="13">
        <v>0</v>
      </c>
      <c r="I108" s="13">
        <f>SUM(F108:H108)</f>
        <v>210</v>
      </c>
      <c r="J108" s="13"/>
      <c r="K108" s="13">
        <f t="shared" si="68"/>
        <v>922</v>
      </c>
      <c r="L108" s="13">
        <f t="shared" si="68"/>
        <v>874</v>
      </c>
      <c r="M108" s="13">
        <f t="shared" si="68"/>
        <v>4</v>
      </c>
      <c r="N108" s="13">
        <f>SUM(K108:M108)</f>
        <v>1800</v>
      </c>
    </row>
    <row r="109" spans="1:16" hidden="1" x14ac:dyDescent="0.25">
      <c r="A109" s="5" t="s">
        <v>26</v>
      </c>
      <c r="B109" s="13">
        <v>1250</v>
      </c>
      <c r="C109" s="13">
        <v>796</v>
      </c>
      <c r="D109" s="13">
        <v>1</v>
      </c>
      <c r="E109" s="13">
        <f>SUM(B109:D109)</f>
        <v>2047</v>
      </c>
      <c r="F109" s="13">
        <v>244</v>
      </c>
      <c r="G109" s="13">
        <v>79</v>
      </c>
      <c r="H109" s="13">
        <v>1</v>
      </c>
      <c r="I109" s="12">
        <f>SUM(F109+G109+H109)</f>
        <v>324</v>
      </c>
      <c r="J109" s="12"/>
      <c r="K109" s="13">
        <f t="shared" si="68"/>
        <v>1494</v>
      </c>
      <c r="L109" s="13">
        <f t="shared" si="68"/>
        <v>875</v>
      </c>
      <c r="M109" s="13">
        <f t="shared" si="68"/>
        <v>2</v>
      </c>
      <c r="N109" s="12">
        <f>SUM(K109+L109+M109)</f>
        <v>2371</v>
      </c>
    </row>
    <row r="110" spans="1:16" hidden="1" x14ac:dyDescent="0.25">
      <c r="A110" s="5" t="s">
        <v>27</v>
      </c>
      <c r="B110" s="13">
        <v>1101</v>
      </c>
      <c r="C110" s="13">
        <v>691</v>
      </c>
      <c r="D110" s="13">
        <v>4</v>
      </c>
      <c r="E110" s="12">
        <f t="shared" si="69"/>
        <v>1796</v>
      </c>
      <c r="F110" s="13">
        <v>193</v>
      </c>
      <c r="G110" s="13">
        <v>80</v>
      </c>
      <c r="H110" s="13">
        <v>0</v>
      </c>
      <c r="I110" s="12">
        <f t="shared" ref="I110:I112" si="70">SUM(F110+G110+H110)</f>
        <v>273</v>
      </c>
      <c r="J110" s="12"/>
      <c r="K110" s="13">
        <f t="shared" ref="K110:K112" si="71">B110+F110</f>
        <v>1294</v>
      </c>
      <c r="L110" s="13">
        <f t="shared" ref="L110:M112" si="72">C110+G110</f>
        <v>771</v>
      </c>
      <c r="M110" s="13">
        <f t="shared" si="72"/>
        <v>4</v>
      </c>
      <c r="N110" s="12">
        <f t="shared" ref="N110:N112" si="73">SUM(K110+L110+M110)</f>
        <v>2069</v>
      </c>
    </row>
    <row r="111" spans="1:16" ht="30" hidden="1" x14ac:dyDescent="0.25">
      <c r="A111" s="6" t="s">
        <v>28</v>
      </c>
      <c r="B111" s="13">
        <v>1</v>
      </c>
      <c r="C111" s="13">
        <v>1</v>
      </c>
      <c r="D111" s="13">
        <v>0</v>
      </c>
      <c r="E111" s="12">
        <f t="shared" si="69"/>
        <v>2</v>
      </c>
      <c r="F111" s="13">
        <v>2</v>
      </c>
      <c r="G111" s="13">
        <v>0</v>
      </c>
      <c r="H111" s="13">
        <v>0</v>
      </c>
      <c r="I111" s="12">
        <f t="shared" si="70"/>
        <v>2</v>
      </c>
      <c r="J111" s="12"/>
      <c r="K111" s="13">
        <f t="shared" si="71"/>
        <v>3</v>
      </c>
      <c r="L111" s="13">
        <f t="shared" si="72"/>
        <v>1</v>
      </c>
      <c r="M111" s="13">
        <f t="shared" si="72"/>
        <v>0</v>
      </c>
      <c r="N111" s="12">
        <f t="shared" si="73"/>
        <v>4</v>
      </c>
    </row>
    <row r="112" spans="1:16" hidden="1" x14ac:dyDescent="0.25">
      <c r="A112" s="5" t="s">
        <v>16</v>
      </c>
      <c r="B112" s="13">
        <v>214</v>
      </c>
      <c r="C112" s="13">
        <v>143</v>
      </c>
      <c r="D112" s="13">
        <v>1</v>
      </c>
      <c r="E112" s="12">
        <f t="shared" si="69"/>
        <v>358</v>
      </c>
      <c r="F112" s="13">
        <v>67</v>
      </c>
      <c r="G112" s="13">
        <v>22</v>
      </c>
      <c r="H112" s="13">
        <v>0</v>
      </c>
      <c r="I112" s="12">
        <f t="shared" si="70"/>
        <v>89</v>
      </c>
      <c r="J112" s="12"/>
      <c r="K112" s="13">
        <f t="shared" si="71"/>
        <v>281</v>
      </c>
      <c r="L112" s="13">
        <f t="shared" si="72"/>
        <v>165</v>
      </c>
      <c r="M112" s="13">
        <f t="shared" si="72"/>
        <v>1</v>
      </c>
      <c r="N112" s="12">
        <f t="shared" si="73"/>
        <v>447</v>
      </c>
    </row>
    <row r="113" spans="1:14" hidden="1" x14ac:dyDescent="0.25">
      <c r="A113" s="7" t="s">
        <v>17</v>
      </c>
      <c r="B113" s="21">
        <f>SUM(B107:B112)</f>
        <v>3369</v>
      </c>
      <c r="C113" s="21">
        <f>SUM(C107:C112)</f>
        <v>2440</v>
      </c>
      <c r="D113" s="21">
        <f>SUM(D107:D112)</f>
        <v>10</v>
      </c>
      <c r="E113" s="21">
        <f>SUM(E107:E112)</f>
        <v>5819</v>
      </c>
      <c r="F113" s="21">
        <f t="shared" ref="F113:N113" si="74">SUM(F107+F108+F109+F110+F111+F112)</f>
        <v>645</v>
      </c>
      <c r="G113" s="21">
        <f t="shared" si="74"/>
        <v>255</v>
      </c>
      <c r="H113" s="21">
        <f t="shared" si="74"/>
        <v>1</v>
      </c>
      <c r="I113" s="21">
        <f t="shared" si="74"/>
        <v>901</v>
      </c>
      <c r="J113" s="21"/>
      <c r="K113" s="21">
        <f t="shared" si="74"/>
        <v>4014</v>
      </c>
      <c r="L113" s="21">
        <f t="shared" si="74"/>
        <v>2695</v>
      </c>
      <c r="M113" s="21">
        <f t="shared" si="74"/>
        <v>11</v>
      </c>
      <c r="N113" s="21">
        <f t="shared" si="74"/>
        <v>6720</v>
      </c>
    </row>
    <row r="114" spans="1:14" hidden="1" x14ac:dyDescent="0.25">
      <c r="A114" s="5" t="s">
        <v>19</v>
      </c>
      <c r="B114" s="13">
        <v>2310</v>
      </c>
      <c r="C114" s="13">
        <v>2070</v>
      </c>
      <c r="D114" s="13">
        <v>4</v>
      </c>
      <c r="E114" s="12">
        <f>SUM(B114:D114)</f>
        <v>4384</v>
      </c>
      <c r="F114" s="13">
        <v>1516</v>
      </c>
      <c r="G114" s="13">
        <v>650</v>
      </c>
      <c r="H114" s="13">
        <v>1</v>
      </c>
      <c r="I114" s="12">
        <f>SUM(F114+G114+H114)</f>
        <v>2167</v>
      </c>
      <c r="J114" s="12"/>
      <c r="K114" s="13">
        <f t="shared" ref="K114:M116" si="75">B114+F114</f>
        <v>3826</v>
      </c>
      <c r="L114" s="13">
        <f t="shared" si="75"/>
        <v>2720</v>
      </c>
      <c r="M114" s="13">
        <f t="shared" si="75"/>
        <v>5</v>
      </c>
      <c r="N114" s="12">
        <f>SUM(K114+L114+M114)</f>
        <v>6551</v>
      </c>
    </row>
    <row r="115" spans="1:14" hidden="1" x14ac:dyDescent="0.25">
      <c r="A115" s="5" t="s">
        <v>30</v>
      </c>
      <c r="B115" s="13">
        <v>605</v>
      </c>
      <c r="C115" s="13">
        <v>958</v>
      </c>
      <c r="D115" s="13">
        <v>7</v>
      </c>
      <c r="E115" s="12">
        <f>SUM(B115:D115)</f>
        <v>1570</v>
      </c>
      <c r="F115" s="13">
        <v>318</v>
      </c>
      <c r="G115" s="13">
        <v>274</v>
      </c>
      <c r="H115" s="13">
        <v>0</v>
      </c>
      <c r="I115" s="12">
        <f>SUM(F115:H115)</f>
        <v>592</v>
      </c>
      <c r="J115" s="12"/>
      <c r="K115" s="13">
        <f t="shared" si="75"/>
        <v>923</v>
      </c>
      <c r="L115" s="13">
        <f t="shared" si="75"/>
        <v>1232</v>
      </c>
      <c r="M115" s="13">
        <f t="shared" si="75"/>
        <v>7</v>
      </c>
      <c r="N115" s="12">
        <f>SUM(K115:M115)</f>
        <v>2162</v>
      </c>
    </row>
    <row r="116" spans="1:14" hidden="1" x14ac:dyDescent="0.25">
      <c r="A116" s="5" t="s">
        <v>31</v>
      </c>
      <c r="B116" s="13">
        <v>512</v>
      </c>
      <c r="C116" s="13">
        <v>514</v>
      </c>
      <c r="D116" s="13">
        <v>48</v>
      </c>
      <c r="E116" s="12">
        <f>SUM(B116:D116)</f>
        <v>1074</v>
      </c>
      <c r="F116" s="13">
        <v>215</v>
      </c>
      <c r="G116" s="13">
        <v>116</v>
      </c>
      <c r="H116" s="13">
        <v>9</v>
      </c>
      <c r="I116" s="12">
        <f>SUM(F116:H116)</f>
        <v>340</v>
      </c>
      <c r="J116" s="12"/>
      <c r="K116" s="13">
        <f t="shared" si="75"/>
        <v>727</v>
      </c>
      <c r="L116" s="13">
        <f t="shared" si="75"/>
        <v>630</v>
      </c>
      <c r="M116" s="13">
        <f t="shared" si="75"/>
        <v>57</v>
      </c>
      <c r="N116" s="12">
        <f>SUM(K116:M116)</f>
        <v>1414</v>
      </c>
    </row>
    <row r="117" spans="1:14" ht="15.75" hidden="1" thickBot="1" x14ac:dyDescent="0.3">
      <c r="A117" s="9" t="s">
        <v>32</v>
      </c>
      <c r="B117" s="22">
        <f t="shared" ref="B117:N117" si="76">B113/(B113+B114)</f>
        <v>0.59323824617010035</v>
      </c>
      <c r="C117" s="22">
        <f t="shared" si="76"/>
        <v>0.54101995565410199</v>
      </c>
      <c r="D117" s="22">
        <f t="shared" si="76"/>
        <v>0.7142857142857143</v>
      </c>
      <c r="E117" s="22">
        <f t="shared" si="76"/>
        <v>0.57032245418014305</v>
      </c>
      <c r="F117" s="22">
        <f t="shared" si="76"/>
        <v>0.29847292919944468</v>
      </c>
      <c r="G117" s="22">
        <f t="shared" si="76"/>
        <v>0.28176795580110497</v>
      </c>
      <c r="H117" s="22">
        <f t="shared" si="76"/>
        <v>0.5</v>
      </c>
      <c r="I117" s="22">
        <f t="shared" si="76"/>
        <v>0.29367666232073014</v>
      </c>
      <c r="J117" s="22"/>
      <c r="K117" s="22">
        <f t="shared" si="76"/>
        <v>0.51198979591836735</v>
      </c>
      <c r="L117" s="22">
        <f t="shared" si="76"/>
        <v>0.49769159741458913</v>
      </c>
      <c r="M117" s="22">
        <f t="shared" si="76"/>
        <v>0.6875</v>
      </c>
      <c r="N117" s="22">
        <f t="shared" si="76"/>
        <v>0.50636726697309919</v>
      </c>
    </row>
    <row r="118" spans="1:14" hidden="1" x14ac:dyDescent="0.25">
      <c r="A118" s="2" t="s">
        <v>33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1:14" hidden="1" x14ac:dyDescent="0.25"/>
    <row r="120" spans="1:14" ht="21" hidden="1" x14ac:dyDescent="0.35">
      <c r="A120" s="11" t="s">
        <v>38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4" hidden="1" x14ac:dyDescent="0.25">
      <c r="A121" s="4"/>
      <c r="B121" s="54" t="s">
        <v>2</v>
      </c>
      <c r="C121" s="54"/>
      <c r="D121" s="54"/>
      <c r="E121" s="54"/>
      <c r="F121" s="54" t="s">
        <v>3</v>
      </c>
      <c r="G121" s="54"/>
      <c r="H121" s="54"/>
      <c r="I121" s="54"/>
      <c r="J121" s="19"/>
      <c r="K121" s="54" t="s">
        <v>4</v>
      </c>
      <c r="L121" s="54"/>
      <c r="M121" s="54"/>
      <c r="N121" s="54"/>
    </row>
    <row r="122" spans="1:14" hidden="1" x14ac:dyDescent="0.25">
      <c r="A122" s="5"/>
      <c r="B122" s="13" t="s">
        <v>5</v>
      </c>
      <c r="C122" s="13" t="s">
        <v>6</v>
      </c>
      <c r="D122" s="13" t="s">
        <v>7</v>
      </c>
      <c r="E122" s="13" t="s">
        <v>9</v>
      </c>
      <c r="F122" s="13" t="s">
        <v>5</v>
      </c>
      <c r="G122" s="13" t="s">
        <v>6</v>
      </c>
      <c r="H122" s="13" t="s">
        <v>7</v>
      </c>
      <c r="I122" s="13" t="s">
        <v>9</v>
      </c>
      <c r="J122" s="13"/>
      <c r="K122" s="13" t="s">
        <v>5</v>
      </c>
      <c r="L122" s="13" t="s">
        <v>6</v>
      </c>
      <c r="M122" s="13" t="s">
        <v>7</v>
      </c>
      <c r="N122" s="13" t="s">
        <v>9</v>
      </c>
    </row>
    <row r="123" spans="1:14" ht="15.75" hidden="1" thickBot="1" x14ac:dyDescent="0.3">
      <c r="A123" s="8"/>
      <c r="B123" s="20">
        <f t="shared" ref="B123:N123" si="77">SUM(B124+B125+B126+B127+B128+B129+B132+B131+B133)</f>
        <v>7037</v>
      </c>
      <c r="C123" s="20">
        <f t="shared" si="77"/>
        <v>5864</v>
      </c>
      <c r="D123" s="20">
        <f t="shared" si="77"/>
        <v>48</v>
      </c>
      <c r="E123" s="20">
        <f t="shared" si="77"/>
        <v>12949</v>
      </c>
      <c r="F123" s="20">
        <f t="shared" si="77"/>
        <v>2773</v>
      </c>
      <c r="G123" s="20">
        <f t="shared" si="77"/>
        <v>1295</v>
      </c>
      <c r="H123" s="20">
        <f t="shared" si="77"/>
        <v>13</v>
      </c>
      <c r="I123" s="20">
        <f t="shared" si="77"/>
        <v>4081</v>
      </c>
      <c r="J123" s="20"/>
      <c r="K123" s="20">
        <f t="shared" si="77"/>
        <v>9810</v>
      </c>
      <c r="L123" s="20">
        <f t="shared" si="77"/>
        <v>7159</v>
      </c>
      <c r="M123" s="20">
        <f t="shared" si="77"/>
        <v>61</v>
      </c>
      <c r="N123" s="20">
        <f t="shared" si="77"/>
        <v>17030</v>
      </c>
    </row>
    <row r="124" spans="1:14" hidden="1" x14ac:dyDescent="0.25">
      <c r="A124" s="5" t="s">
        <v>25</v>
      </c>
      <c r="B124" s="16">
        <v>15</v>
      </c>
      <c r="C124" s="16">
        <v>7</v>
      </c>
      <c r="D124" s="16">
        <v>1</v>
      </c>
      <c r="E124" s="16">
        <f t="shared" ref="E124:E129" si="78">SUM(B124:D124)</f>
        <v>23</v>
      </c>
      <c r="F124" s="13">
        <v>3</v>
      </c>
      <c r="G124" s="13">
        <v>1</v>
      </c>
      <c r="H124" s="13">
        <v>0</v>
      </c>
      <c r="I124" s="13">
        <f>SUM(F124:H124)</f>
        <v>4</v>
      </c>
      <c r="J124" s="13"/>
      <c r="K124" s="16">
        <f t="shared" ref="K124:M129" si="79">B124+F124</f>
        <v>18</v>
      </c>
      <c r="L124" s="16">
        <f t="shared" si="79"/>
        <v>8</v>
      </c>
      <c r="M124" s="16">
        <f t="shared" si="79"/>
        <v>1</v>
      </c>
      <c r="N124" s="16">
        <f>SUM(K124:M124)</f>
        <v>27</v>
      </c>
    </row>
    <row r="125" spans="1:14" hidden="1" x14ac:dyDescent="0.25">
      <c r="A125" s="5" t="s">
        <v>12</v>
      </c>
      <c r="B125" s="13">
        <v>792</v>
      </c>
      <c r="C125" s="13">
        <v>747</v>
      </c>
      <c r="D125" s="13">
        <v>1</v>
      </c>
      <c r="E125" s="13">
        <f t="shared" si="78"/>
        <v>1540</v>
      </c>
      <c r="F125" s="13">
        <v>151</v>
      </c>
      <c r="G125" s="13">
        <v>70</v>
      </c>
      <c r="H125" s="13">
        <v>0</v>
      </c>
      <c r="I125" s="13">
        <f>SUM(F125:H125)</f>
        <v>221</v>
      </c>
      <c r="J125" s="13"/>
      <c r="K125" s="13">
        <f t="shared" si="79"/>
        <v>943</v>
      </c>
      <c r="L125" s="13">
        <f t="shared" si="79"/>
        <v>817</v>
      </c>
      <c r="M125" s="13">
        <f t="shared" si="79"/>
        <v>1</v>
      </c>
      <c r="N125" s="13">
        <f>SUM(K125:M125)</f>
        <v>1761</v>
      </c>
    </row>
    <row r="126" spans="1:14" hidden="1" x14ac:dyDescent="0.25">
      <c r="A126" s="5" t="s">
        <v>26</v>
      </c>
      <c r="B126" s="13">
        <v>1220</v>
      </c>
      <c r="C126" s="13">
        <v>773</v>
      </c>
      <c r="D126" s="13">
        <v>3</v>
      </c>
      <c r="E126" s="13">
        <f t="shared" si="78"/>
        <v>1996</v>
      </c>
      <c r="F126" s="13">
        <v>239</v>
      </c>
      <c r="G126" s="13">
        <v>84</v>
      </c>
      <c r="H126" s="13">
        <v>0</v>
      </c>
      <c r="I126" s="12">
        <f>SUM(F126+G126+H126)</f>
        <v>323</v>
      </c>
      <c r="J126" s="12"/>
      <c r="K126" s="13">
        <f t="shared" si="79"/>
        <v>1459</v>
      </c>
      <c r="L126" s="13">
        <f t="shared" si="79"/>
        <v>857</v>
      </c>
      <c r="M126" s="13">
        <f t="shared" si="79"/>
        <v>3</v>
      </c>
      <c r="N126" s="12">
        <f>SUM(K126+L126+M126)</f>
        <v>2319</v>
      </c>
    </row>
    <row r="127" spans="1:14" hidden="1" x14ac:dyDescent="0.25">
      <c r="A127" s="5" t="s">
        <v>27</v>
      </c>
      <c r="B127" s="13">
        <v>1052</v>
      </c>
      <c r="C127" s="13">
        <v>640</v>
      </c>
      <c r="D127" s="13">
        <v>4</v>
      </c>
      <c r="E127" s="12">
        <f t="shared" si="78"/>
        <v>1696</v>
      </c>
      <c r="F127" s="13">
        <v>173</v>
      </c>
      <c r="G127" s="13">
        <v>74</v>
      </c>
      <c r="H127" s="13">
        <v>0</v>
      </c>
      <c r="I127" s="12">
        <f t="shared" ref="I127:I129" si="80">SUM(F127+G127+H127)</f>
        <v>247</v>
      </c>
      <c r="J127" s="12"/>
      <c r="K127" s="13">
        <f t="shared" si="79"/>
        <v>1225</v>
      </c>
      <c r="L127" s="13">
        <f t="shared" si="79"/>
        <v>714</v>
      </c>
      <c r="M127" s="13">
        <f t="shared" si="79"/>
        <v>4</v>
      </c>
      <c r="N127" s="12">
        <f t="shared" ref="N127:N129" si="81">SUM(K127+L127+M127)</f>
        <v>1943</v>
      </c>
    </row>
    <row r="128" spans="1:14" ht="30" hidden="1" x14ac:dyDescent="0.25">
      <c r="A128" s="6" t="s">
        <v>28</v>
      </c>
      <c r="B128" s="13">
        <v>0</v>
      </c>
      <c r="C128" s="13">
        <v>2</v>
      </c>
      <c r="D128" s="13">
        <v>0</v>
      </c>
      <c r="E128" s="12">
        <f t="shared" si="78"/>
        <v>2</v>
      </c>
      <c r="F128" s="13">
        <v>2</v>
      </c>
      <c r="G128" s="13">
        <v>0</v>
      </c>
      <c r="H128" s="13">
        <v>0</v>
      </c>
      <c r="I128" s="12">
        <f t="shared" si="80"/>
        <v>2</v>
      </c>
      <c r="J128" s="12"/>
      <c r="K128" s="13">
        <f t="shared" si="79"/>
        <v>2</v>
      </c>
      <c r="L128" s="13">
        <f t="shared" si="79"/>
        <v>2</v>
      </c>
      <c r="M128" s="13">
        <f t="shared" si="79"/>
        <v>0</v>
      </c>
      <c r="N128" s="12">
        <f t="shared" si="81"/>
        <v>4</v>
      </c>
    </row>
    <row r="129" spans="1:14" hidden="1" x14ac:dyDescent="0.25">
      <c r="A129" s="5" t="s">
        <v>16</v>
      </c>
      <c r="B129" s="13">
        <v>197</v>
      </c>
      <c r="C129" s="13">
        <v>138</v>
      </c>
      <c r="D129" s="13">
        <v>0</v>
      </c>
      <c r="E129" s="12">
        <f t="shared" si="78"/>
        <v>335</v>
      </c>
      <c r="F129" s="13">
        <v>59</v>
      </c>
      <c r="G129" s="13">
        <v>15</v>
      </c>
      <c r="H129" s="13">
        <v>0</v>
      </c>
      <c r="I129" s="12">
        <f t="shared" si="80"/>
        <v>74</v>
      </c>
      <c r="J129" s="12"/>
      <c r="K129" s="13">
        <f t="shared" si="79"/>
        <v>256</v>
      </c>
      <c r="L129" s="13">
        <f t="shared" si="79"/>
        <v>153</v>
      </c>
      <c r="M129" s="13">
        <f t="shared" si="79"/>
        <v>0</v>
      </c>
      <c r="N129" s="12">
        <f t="shared" si="81"/>
        <v>409</v>
      </c>
    </row>
    <row r="130" spans="1:14" hidden="1" x14ac:dyDescent="0.25">
      <c r="A130" s="7" t="s">
        <v>17</v>
      </c>
      <c r="B130" s="21">
        <f>SUM(B124:B129)</f>
        <v>3276</v>
      </c>
      <c r="C130" s="21">
        <f>SUM(C124:C129)</f>
        <v>2307</v>
      </c>
      <c r="D130" s="21">
        <f>SUM(D124:D129)</f>
        <v>9</v>
      </c>
      <c r="E130" s="21">
        <f>SUM(E124:E129)</f>
        <v>5592</v>
      </c>
      <c r="F130" s="21">
        <f t="shared" ref="F130:N130" si="82">SUM(F124+F125+F126+F127+F128+F129)</f>
        <v>627</v>
      </c>
      <c r="G130" s="21">
        <f t="shared" si="82"/>
        <v>244</v>
      </c>
      <c r="H130" s="21">
        <f t="shared" si="82"/>
        <v>0</v>
      </c>
      <c r="I130" s="21">
        <f t="shared" si="82"/>
        <v>871</v>
      </c>
      <c r="J130" s="21"/>
      <c r="K130" s="21">
        <f t="shared" si="82"/>
        <v>3903</v>
      </c>
      <c r="L130" s="21">
        <f t="shared" si="82"/>
        <v>2551</v>
      </c>
      <c r="M130" s="21">
        <f t="shared" si="82"/>
        <v>9</v>
      </c>
      <c r="N130" s="21">
        <f t="shared" si="82"/>
        <v>6463</v>
      </c>
    </row>
    <row r="131" spans="1:14" hidden="1" x14ac:dyDescent="0.25">
      <c r="A131" s="5" t="s">
        <v>19</v>
      </c>
      <c r="B131" s="13">
        <v>2524</v>
      </c>
      <c r="C131" s="13">
        <v>2100</v>
      </c>
      <c r="D131" s="13">
        <v>4</v>
      </c>
      <c r="E131" s="12">
        <f>SUM(B131:D131)</f>
        <v>4628</v>
      </c>
      <c r="F131" s="13">
        <v>1611</v>
      </c>
      <c r="G131" s="13">
        <v>682</v>
      </c>
      <c r="H131" s="13">
        <v>3</v>
      </c>
      <c r="I131" s="12">
        <f>SUM(F131+G131+H131)</f>
        <v>2296</v>
      </c>
      <c r="J131" s="12"/>
      <c r="K131" s="13">
        <f t="shared" ref="K131:M133" si="83">B131+F131</f>
        <v>4135</v>
      </c>
      <c r="L131" s="13">
        <f t="shared" si="83"/>
        <v>2782</v>
      </c>
      <c r="M131" s="13">
        <f t="shared" si="83"/>
        <v>7</v>
      </c>
      <c r="N131" s="12">
        <f>SUM(K131+L131+M131)</f>
        <v>6924</v>
      </c>
    </row>
    <row r="132" spans="1:14" hidden="1" x14ac:dyDescent="0.25">
      <c r="A132" s="5" t="s">
        <v>30</v>
      </c>
      <c r="B132" s="13">
        <v>612</v>
      </c>
      <c r="C132" s="13">
        <v>949</v>
      </c>
      <c r="D132" s="13">
        <v>4</v>
      </c>
      <c r="E132" s="12">
        <f>SUM(B132:D132)</f>
        <v>1565</v>
      </c>
      <c r="F132" s="13">
        <v>302</v>
      </c>
      <c r="G132" s="13">
        <v>231</v>
      </c>
      <c r="H132" s="13">
        <v>0</v>
      </c>
      <c r="I132" s="12">
        <f>SUM(F132:H132)</f>
        <v>533</v>
      </c>
      <c r="J132" s="12"/>
      <c r="K132" s="13">
        <f t="shared" si="83"/>
        <v>914</v>
      </c>
      <c r="L132" s="13">
        <f t="shared" si="83"/>
        <v>1180</v>
      </c>
      <c r="M132" s="13">
        <f t="shared" si="83"/>
        <v>4</v>
      </c>
      <c r="N132" s="12">
        <f>SUM(K132:M132)</f>
        <v>2098</v>
      </c>
    </row>
    <row r="133" spans="1:14" hidden="1" x14ac:dyDescent="0.25">
      <c r="A133" s="5" t="s">
        <v>31</v>
      </c>
      <c r="B133" s="13">
        <v>625</v>
      </c>
      <c r="C133" s="13">
        <v>508</v>
      </c>
      <c r="D133" s="13">
        <v>31</v>
      </c>
      <c r="E133" s="12">
        <f>SUM(B133:D133)</f>
        <v>1164</v>
      </c>
      <c r="F133" s="13">
        <v>233</v>
      </c>
      <c r="G133" s="13">
        <v>138</v>
      </c>
      <c r="H133" s="13">
        <v>10</v>
      </c>
      <c r="I133" s="12">
        <f>SUM(F133:H133)</f>
        <v>381</v>
      </c>
      <c r="J133" s="12"/>
      <c r="K133" s="13">
        <f t="shared" si="83"/>
        <v>858</v>
      </c>
      <c r="L133" s="13">
        <f t="shared" si="83"/>
        <v>646</v>
      </c>
      <c r="M133" s="13">
        <f t="shared" si="83"/>
        <v>41</v>
      </c>
      <c r="N133" s="12">
        <f>SUM(K133:M133)</f>
        <v>1545</v>
      </c>
    </row>
    <row r="134" spans="1:14" ht="15.75" hidden="1" thickBot="1" x14ac:dyDescent="0.3">
      <c r="A134" s="9" t="s">
        <v>32</v>
      </c>
      <c r="B134" s="22">
        <f t="shared" ref="B134:N134" si="84">B130/(B130+B131)</f>
        <v>0.56482758620689655</v>
      </c>
      <c r="C134" s="22">
        <f t="shared" si="84"/>
        <v>0.52348536419332881</v>
      </c>
      <c r="D134" s="22">
        <f t="shared" si="84"/>
        <v>0.69230769230769229</v>
      </c>
      <c r="E134" s="22">
        <f t="shared" si="84"/>
        <v>0.54716242661448145</v>
      </c>
      <c r="F134" s="22">
        <f t="shared" si="84"/>
        <v>0.28016085790884721</v>
      </c>
      <c r="G134" s="22">
        <f t="shared" si="84"/>
        <v>0.26349892008639308</v>
      </c>
      <c r="H134" s="22">
        <f t="shared" si="84"/>
        <v>0</v>
      </c>
      <c r="I134" s="22">
        <f t="shared" si="84"/>
        <v>0.27502368171771391</v>
      </c>
      <c r="J134" s="22"/>
      <c r="K134" s="22">
        <f t="shared" si="84"/>
        <v>0.48556854939039562</v>
      </c>
      <c r="L134" s="22">
        <f t="shared" si="84"/>
        <v>0.47834239639977499</v>
      </c>
      <c r="M134" s="22">
        <f t="shared" si="84"/>
        <v>0.5625</v>
      </c>
      <c r="N134" s="22">
        <f t="shared" si="84"/>
        <v>0.48278180324195114</v>
      </c>
    </row>
    <row r="135" spans="1:14" hidden="1" x14ac:dyDescent="0.25">
      <c r="A135" s="2" t="s">
        <v>33</v>
      </c>
    </row>
    <row r="137" spans="1:14" ht="21" hidden="1" x14ac:dyDescent="0.35">
      <c r="A137" s="11" t="s">
        <v>39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4" hidden="1" x14ac:dyDescent="0.25">
      <c r="A138" s="4"/>
      <c r="B138" s="54" t="s">
        <v>2</v>
      </c>
      <c r="C138" s="54"/>
      <c r="D138" s="54"/>
      <c r="E138" s="54"/>
      <c r="F138" s="54" t="s">
        <v>3</v>
      </c>
      <c r="G138" s="54"/>
      <c r="H138" s="54"/>
      <c r="I138" s="54"/>
      <c r="J138" s="19"/>
      <c r="K138" s="46"/>
      <c r="L138" s="19" t="s">
        <v>4</v>
      </c>
      <c r="M138" s="46"/>
    </row>
    <row r="139" spans="1:14" hidden="1" x14ac:dyDescent="0.25">
      <c r="A139" s="5"/>
      <c r="B139" s="13" t="s">
        <v>5</v>
      </c>
      <c r="C139" s="13" t="s">
        <v>6</v>
      </c>
      <c r="D139" s="13" t="s">
        <v>7</v>
      </c>
      <c r="E139" s="13" t="s">
        <v>9</v>
      </c>
      <c r="F139" s="13" t="s">
        <v>5</v>
      </c>
      <c r="G139" s="13" t="s">
        <v>6</v>
      </c>
      <c r="H139" s="13" t="s">
        <v>7</v>
      </c>
      <c r="I139" s="13" t="s">
        <v>9</v>
      </c>
      <c r="J139" s="13"/>
      <c r="K139" s="13" t="s">
        <v>5</v>
      </c>
      <c r="L139" s="13" t="s">
        <v>6</v>
      </c>
      <c r="M139" s="13" t="s">
        <v>7</v>
      </c>
    </row>
    <row r="140" spans="1:14" ht="15.75" hidden="1" thickBot="1" x14ac:dyDescent="0.3">
      <c r="A140" s="8"/>
      <c r="B140" s="20">
        <f t="shared" ref="B140:M140" si="85">SUM(B141+B142+B143+B144+B145+B146+B149+B148+B150)</f>
        <v>6967</v>
      </c>
      <c r="C140" s="20">
        <f t="shared" si="85"/>
        <v>5685</v>
      </c>
      <c r="D140" s="20">
        <f t="shared" si="85"/>
        <v>48</v>
      </c>
      <c r="E140" s="20">
        <f t="shared" si="85"/>
        <v>12700</v>
      </c>
      <c r="F140" s="20">
        <f t="shared" si="85"/>
        <v>2747</v>
      </c>
      <c r="G140" s="20">
        <f t="shared" si="85"/>
        <v>1290</v>
      </c>
      <c r="H140" s="20">
        <f t="shared" si="85"/>
        <v>19</v>
      </c>
      <c r="I140" s="20">
        <f t="shared" si="85"/>
        <v>4056</v>
      </c>
      <c r="J140" s="20"/>
      <c r="K140" s="20">
        <f t="shared" si="85"/>
        <v>9714</v>
      </c>
      <c r="L140" s="20">
        <f t="shared" si="85"/>
        <v>6975</v>
      </c>
      <c r="M140" s="20">
        <f t="shared" si="85"/>
        <v>67</v>
      </c>
      <c r="N140" s="47">
        <f>E140+I140</f>
        <v>16756</v>
      </c>
    </row>
    <row r="141" spans="1:14" hidden="1" x14ac:dyDescent="0.25">
      <c r="A141" s="5" t="s">
        <v>25</v>
      </c>
      <c r="B141" s="16">
        <v>12</v>
      </c>
      <c r="C141" s="13">
        <v>6</v>
      </c>
      <c r="D141" s="13">
        <v>1</v>
      </c>
      <c r="E141" s="12">
        <f>SUM(B141+C141+D141)</f>
        <v>19</v>
      </c>
      <c r="F141" s="13">
        <v>3</v>
      </c>
      <c r="G141" s="13">
        <v>1</v>
      </c>
      <c r="H141" s="13">
        <v>0</v>
      </c>
      <c r="I141" s="12">
        <f>SUM(F141+G141+H141)</f>
        <v>4</v>
      </c>
      <c r="J141" s="12"/>
      <c r="K141" s="16">
        <f>B141+F141</f>
        <v>15</v>
      </c>
      <c r="L141" s="16">
        <f>C141+G141</f>
        <v>7</v>
      </c>
      <c r="M141" s="16">
        <f t="shared" ref="M141:M146" si="86">D141+H141</f>
        <v>1</v>
      </c>
      <c r="N141" s="16">
        <f>SUM(K141:M141)</f>
        <v>23</v>
      </c>
    </row>
    <row r="142" spans="1:14" hidden="1" x14ac:dyDescent="0.25">
      <c r="A142" s="5" t="s">
        <v>12</v>
      </c>
      <c r="B142" s="13">
        <v>753</v>
      </c>
      <c r="C142" s="13">
        <v>721</v>
      </c>
      <c r="D142" s="13">
        <v>2</v>
      </c>
      <c r="E142" s="12">
        <f t="shared" ref="E142:E150" si="87">SUM(B142+C142+D142)</f>
        <v>1476</v>
      </c>
      <c r="F142" s="13">
        <v>152</v>
      </c>
      <c r="G142" s="13">
        <v>71</v>
      </c>
      <c r="H142" s="13">
        <v>0</v>
      </c>
      <c r="I142" s="12">
        <f t="shared" ref="I142:I150" si="88">SUM(F142+G142+H142)</f>
        <v>223</v>
      </c>
      <c r="J142" s="12"/>
      <c r="K142" s="13">
        <f t="shared" ref="K142:K146" si="89">B142+F142</f>
        <v>905</v>
      </c>
      <c r="L142" s="13">
        <f t="shared" ref="L142:L146" si="90">C142+G142</f>
        <v>792</v>
      </c>
      <c r="M142" s="13">
        <f t="shared" si="86"/>
        <v>2</v>
      </c>
      <c r="N142" s="13">
        <f>SUM(K142:M142)</f>
        <v>1699</v>
      </c>
    </row>
    <row r="143" spans="1:14" hidden="1" x14ac:dyDescent="0.25">
      <c r="A143" s="5" t="s">
        <v>26</v>
      </c>
      <c r="B143" s="13">
        <f>1083+100</f>
        <v>1183</v>
      </c>
      <c r="C143" s="13">
        <f>687+44</f>
        <v>731</v>
      </c>
      <c r="D143" s="13">
        <f>3+1</f>
        <v>4</v>
      </c>
      <c r="E143" s="12">
        <f>SUM(B143+C143+D143)</f>
        <v>1918</v>
      </c>
      <c r="F143" s="13">
        <f>184+14</f>
        <v>198</v>
      </c>
      <c r="G143" s="13">
        <f>84+10</f>
        <v>94</v>
      </c>
      <c r="H143" s="13">
        <v>0</v>
      </c>
      <c r="I143" s="12">
        <f>SUM(F143+G143+H143)</f>
        <v>292</v>
      </c>
      <c r="J143" s="12"/>
      <c r="K143" s="13">
        <f t="shared" si="89"/>
        <v>1381</v>
      </c>
      <c r="L143" s="13">
        <f t="shared" si="90"/>
        <v>825</v>
      </c>
      <c r="M143" s="13">
        <f t="shared" si="86"/>
        <v>4</v>
      </c>
      <c r="N143" s="12">
        <f>SUM(K143+L143+M143)</f>
        <v>2210</v>
      </c>
    </row>
    <row r="144" spans="1:14" hidden="1" x14ac:dyDescent="0.25">
      <c r="A144" s="5" t="s">
        <v>27</v>
      </c>
      <c r="B144" s="13">
        <v>960</v>
      </c>
      <c r="C144" s="13">
        <v>585</v>
      </c>
      <c r="D144" s="13">
        <v>3</v>
      </c>
      <c r="E144" s="12">
        <f t="shared" si="87"/>
        <v>1548</v>
      </c>
      <c r="F144" s="13">
        <v>151</v>
      </c>
      <c r="G144" s="13">
        <v>65</v>
      </c>
      <c r="H144" s="13">
        <v>1</v>
      </c>
      <c r="I144" s="12">
        <f t="shared" si="88"/>
        <v>217</v>
      </c>
      <c r="J144" s="12"/>
      <c r="K144" s="13">
        <f t="shared" si="89"/>
        <v>1111</v>
      </c>
      <c r="L144" s="13">
        <f t="shared" si="90"/>
        <v>650</v>
      </c>
      <c r="M144" s="13">
        <f t="shared" si="86"/>
        <v>4</v>
      </c>
      <c r="N144" s="12">
        <f t="shared" ref="N144:N146" si="91">SUM(K144+L144+M144)</f>
        <v>1765</v>
      </c>
    </row>
    <row r="145" spans="1:14" ht="30" hidden="1" x14ac:dyDescent="0.25">
      <c r="A145" s="6" t="s">
        <v>28</v>
      </c>
      <c r="B145" s="13">
        <v>1</v>
      </c>
      <c r="C145" s="13">
        <v>1</v>
      </c>
      <c r="D145" s="13">
        <v>0</v>
      </c>
      <c r="E145" s="12">
        <f t="shared" si="87"/>
        <v>2</v>
      </c>
      <c r="F145" s="13">
        <v>2</v>
      </c>
      <c r="G145" s="13">
        <v>0</v>
      </c>
      <c r="H145" s="13">
        <v>0</v>
      </c>
      <c r="I145" s="12">
        <f t="shared" si="88"/>
        <v>2</v>
      </c>
      <c r="J145" s="12"/>
      <c r="K145" s="13">
        <f t="shared" si="89"/>
        <v>3</v>
      </c>
      <c r="L145" s="13">
        <f t="shared" si="90"/>
        <v>1</v>
      </c>
      <c r="M145" s="13">
        <f t="shared" si="86"/>
        <v>0</v>
      </c>
      <c r="N145" s="12">
        <f t="shared" si="91"/>
        <v>4</v>
      </c>
    </row>
    <row r="146" spans="1:14" hidden="1" x14ac:dyDescent="0.25">
      <c r="A146" s="5" t="s">
        <v>16</v>
      </c>
      <c r="B146" s="13">
        <v>161</v>
      </c>
      <c r="C146" s="13">
        <v>132</v>
      </c>
      <c r="D146" s="13">
        <v>0</v>
      </c>
      <c r="E146" s="12">
        <f t="shared" si="87"/>
        <v>293</v>
      </c>
      <c r="F146" s="13">
        <v>57</v>
      </c>
      <c r="G146" s="13">
        <v>16</v>
      </c>
      <c r="H146" s="13">
        <v>0</v>
      </c>
      <c r="I146" s="12">
        <f t="shared" si="88"/>
        <v>73</v>
      </c>
      <c r="J146" s="12"/>
      <c r="K146" s="13">
        <f t="shared" si="89"/>
        <v>218</v>
      </c>
      <c r="L146" s="13">
        <f t="shared" si="90"/>
        <v>148</v>
      </c>
      <c r="M146" s="13">
        <f t="shared" si="86"/>
        <v>0</v>
      </c>
      <c r="N146" s="12">
        <f t="shared" si="91"/>
        <v>366</v>
      </c>
    </row>
    <row r="147" spans="1:14" hidden="1" x14ac:dyDescent="0.25">
      <c r="A147" s="7" t="s">
        <v>17</v>
      </c>
      <c r="B147" s="21">
        <f>SUM(B141:B146)</f>
        <v>3070</v>
      </c>
      <c r="C147" s="21">
        <f>SUM(C141:C146)</f>
        <v>2176</v>
      </c>
      <c r="D147" s="21">
        <f>SUM(D141:D146)</f>
        <v>10</v>
      </c>
      <c r="E147" s="21">
        <f>SUM(E141:E146)</f>
        <v>5256</v>
      </c>
      <c r="F147" s="21">
        <f>SUM(F141+F142+F143+F144+F145+F146)</f>
        <v>563</v>
      </c>
      <c r="G147" s="21">
        <f>SUM(G141+G142+G143+G144+G145+G146)</f>
        <v>247</v>
      </c>
      <c r="H147" s="21">
        <f>SUM(H141+H142+H143+H144+H145+H146)</f>
        <v>1</v>
      </c>
      <c r="I147" s="21">
        <f>SUM(I141+I142+I143+I144+I145+I146)</f>
        <v>811</v>
      </c>
      <c r="J147" s="21"/>
      <c r="K147" s="21">
        <f t="shared" ref="K147:N147" si="92">SUM(K141+K142+K143+K144+K145+K146)</f>
        <v>3633</v>
      </c>
      <c r="L147" s="21">
        <f t="shared" si="92"/>
        <v>2423</v>
      </c>
      <c r="M147" s="21">
        <f t="shared" si="92"/>
        <v>11</v>
      </c>
      <c r="N147" s="21">
        <f t="shared" si="92"/>
        <v>6067</v>
      </c>
    </row>
    <row r="148" spans="1:14" hidden="1" x14ac:dyDescent="0.25">
      <c r="A148" s="5" t="s">
        <v>19</v>
      </c>
      <c r="B148" s="13">
        <v>2707</v>
      </c>
      <c r="C148" s="13">
        <v>2115</v>
      </c>
      <c r="D148" s="13">
        <v>5</v>
      </c>
      <c r="E148" s="12">
        <f>SUM(B148+C148+D148)</f>
        <v>4827</v>
      </c>
      <c r="F148" s="13">
        <v>1630</v>
      </c>
      <c r="G148" s="13">
        <v>697</v>
      </c>
      <c r="H148" s="13">
        <v>3</v>
      </c>
      <c r="I148" s="12">
        <f>SUM(F148+G148+H148)</f>
        <v>2330</v>
      </c>
      <c r="J148" s="12"/>
      <c r="K148" s="13">
        <f>B148+F148</f>
        <v>4337</v>
      </c>
      <c r="L148" s="13">
        <f>C148+G148</f>
        <v>2812</v>
      </c>
      <c r="M148" s="13">
        <f>D148+H148</f>
        <v>8</v>
      </c>
      <c r="N148" s="12">
        <f>SUM(K148+L148+M148)</f>
        <v>7157</v>
      </c>
    </row>
    <row r="149" spans="1:14" hidden="1" x14ac:dyDescent="0.25">
      <c r="A149" s="5" t="s">
        <v>30</v>
      </c>
      <c r="B149" s="13">
        <v>562</v>
      </c>
      <c r="C149" s="13">
        <v>875</v>
      </c>
      <c r="D149" s="13">
        <v>4</v>
      </c>
      <c r="E149" s="12">
        <f t="shared" si="87"/>
        <v>1441</v>
      </c>
      <c r="F149" s="13">
        <v>263</v>
      </c>
      <c r="G149" s="13">
        <v>213</v>
      </c>
      <c r="H149" s="13">
        <v>0</v>
      </c>
      <c r="I149" s="12">
        <f>SUM(F149+G149+H149)</f>
        <v>476</v>
      </c>
      <c r="J149" s="12"/>
      <c r="K149" s="13">
        <f t="shared" ref="K149:K150" si="93">B149+F149</f>
        <v>825</v>
      </c>
      <c r="L149" s="13">
        <f t="shared" ref="L149:L150" si="94">C149+G149</f>
        <v>1088</v>
      </c>
      <c r="M149" s="13">
        <f t="shared" ref="M149:M150" si="95">D149+H149</f>
        <v>4</v>
      </c>
      <c r="N149" s="12">
        <f>SUM(K149:M149)</f>
        <v>1917</v>
      </c>
    </row>
    <row r="150" spans="1:14" hidden="1" x14ac:dyDescent="0.25">
      <c r="A150" s="5" t="s">
        <v>31</v>
      </c>
      <c r="B150" s="13">
        <v>628</v>
      </c>
      <c r="C150" s="13">
        <v>519</v>
      </c>
      <c r="D150" s="13">
        <v>29</v>
      </c>
      <c r="E150" s="12">
        <f t="shared" si="87"/>
        <v>1176</v>
      </c>
      <c r="F150" s="13">
        <v>291</v>
      </c>
      <c r="G150" s="13">
        <v>133</v>
      </c>
      <c r="H150" s="13">
        <v>15</v>
      </c>
      <c r="I150" s="12">
        <f t="shared" si="88"/>
        <v>439</v>
      </c>
      <c r="J150" s="12"/>
      <c r="K150" s="13">
        <f t="shared" si="93"/>
        <v>919</v>
      </c>
      <c r="L150" s="13">
        <f t="shared" si="94"/>
        <v>652</v>
      </c>
      <c r="M150" s="13">
        <f t="shared" si="95"/>
        <v>44</v>
      </c>
      <c r="N150" s="12">
        <f>SUM(K150:M150)</f>
        <v>1615</v>
      </c>
    </row>
    <row r="151" spans="1:14" ht="15.75" hidden="1" thickBot="1" x14ac:dyDescent="0.3">
      <c r="A151" s="9" t="s">
        <v>32</v>
      </c>
      <c r="B151" s="22">
        <f t="shared" ref="B151:N151" si="96">B147/(B147+B148)</f>
        <v>0.53141769084299806</v>
      </c>
      <c r="C151" s="22">
        <f t="shared" si="96"/>
        <v>0.50710790025635055</v>
      </c>
      <c r="D151" s="22">
        <f t="shared" si="96"/>
        <v>0.66666666666666663</v>
      </c>
      <c r="E151" s="22">
        <f t="shared" si="96"/>
        <v>0.521273430526629</v>
      </c>
      <c r="F151" s="22">
        <f t="shared" si="96"/>
        <v>0.25672594619243044</v>
      </c>
      <c r="G151" s="22">
        <f t="shared" si="96"/>
        <v>0.26165254237288138</v>
      </c>
      <c r="H151" s="22">
        <f t="shared" si="96"/>
        <v>0.25</v>
      </c>
      <c r="I151" s="22">
        <f t="shared" si="96"/>
        <v>0.25819802610633558</v>
      </c>
      <c r="J151" s="22"/>
      <c r="K151" s="22">
        <f t="shared" si="96"/>
        <v>0.45583437892095358</v>
      </c>
      <c r="L151" s="22">
        <f t="shared" si="96"/>
        <v>0.46284622731614133</v>
      </c>
      <c r="M151" s="22">
        <f t="shared" si="96"/>
        <v>0.57894736842105265</v>
      </c>
      <c r="N151" s="22">
        <f t="shared" si="96"/>
        <v>0.45878705384150031</v>
      </c>
    </row>
    <row r="152" spans="1:14" hidden="1" x14ac:dyDescent="0.25">
      <c r="A152" s="2" t="s">
        <v>40</v>
      </c>
    </row>
    <row r="153" spans="1:14" ht="21" hidden="1" x14ac:dyDescent="0.35">
      <c r="A153" s="11" t="s">
        <v>41</v>
      </c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1:14" hidden="1" x14ac:dyDescent="0.25">
      <c r="A154" s="4"/>
      <c r="B154" s="54" t="s">
        <v>2</v>
      </c>
      <c r="C154" s="54"/>
      <c r="D154" s="54"/>
      <c r="E154" s="54"/>
      <c r="F154" s="54" t="s">
        <v>3</v>
      </c>
      <c r="G154" s="54"/>
      <c r="H154" s="54"/>
      <c r="I154" s="54"/>
      <c r="J154" s="19"/>
      <c r="K154" s="46"/>
      <c r="L154" s="19" t="s">
        <v>4</v>
      </c>
      <c r="M154" s="46"/>
    </row>
    <row r="155" spans="1:14" hidden="1" x14ac:dyDescent="0.25">
      <c r="A155" s="5"/>
      <c r="B155" s="13" t="s">
        <v>5</v>
      </c>
      <c r="C155" s="13" t="s">
        <v>6</v>
      </c>
      <c r="D155" s="13" t="s">
        <v>7</v>
      </c>
      <c r="E155" s="13" t="s">
        <v>9</v>
      </c>
      <c r="F155" s="13" t="s">
        <v>5</v>
      </c>
      <c r="G155" s="13" t="s">
        <v>6</v>
      </c>
      <c r="H155" s="13" t="s">
        <v>7</v>
      </c>
      <c r="I155" s="13" t="s">
        <v>9</v>
      </c>
      <c r="J155" s="13"/>
      <c r="K155" s="13" t="s">
        <v>5</v>
      </c>
      <c r="L155" s="13" t="s">
        <v>6</v>
      </c>
      <c r="M155" s="13" t="s">
        <v>7</v>
      </c>
    </row>
    <row r="156" spans="1:14" ht="15.75" hidden="1" thickBot="1" x14ac:dyDescent="0.3">
      <c r="A156" s="8"/>
      <c r="B156" s="25">
        <f t="shared" ref="B156:H156" si="97">SUM(B157+B158+B159+B160+B161+B162+B164+B165+B166)</f>
        <v>6880</v>
      </c>
      <c r="C156" s="25">
        <f t="shared" si="97"/>
        <v>5438</v>
      </c>
      <c r="D156" s="25">
        <f t="shared" si="97"/>
        <v>48</v>
      </c>
      <c r="E156" s="25">
        <f>SUM(E157+E158+E159+E160+E161+E162+E164+E165+E166)</f>
        <v>12366</v>
      </c>
      <c r="F156" s="25">
        <f t="shared" si="97"/>
        <v>2675</v>
      </c>
      <c r="G156" s="25">
        <f>SUM(G157+G158+G159+G160+G161+G162+G164+G165+G166)</f>
        <v>1226</v>
      </c>
      <c r="H156" s="25">
        <f t="shared" si="97"/>
        <v>10</v>
      </c>
      <c r="I156" s="25">
        <f>SUM(I157+I158+I159+I160+I161+I162+I164+I165+I166)</f>
        <v>3911</v>
      </c>
      <c r="J156" s="25"/>
      <c r="K156" s="20">
        <f>SUM(K157+K158+K159+K160+K161+K162+K165+K164+K166)</f>
        <v>9555</v>
      </c>
      <c r="L156" s="20">
        <f>SUM(L157+L158+L159+L160+L161+L162+L165+L164+L166)</f>
        <v>6664</v>
      </c>
      <c r="M156" s="20">
        <f>SUM(M157+M158+M159+M160+M161+M162+M165+M164+M166)</f>
        <v>58</v>
      </c>
      <c r="N156" s="47">
        <f>E156+I156</f>
        <v>16277</v>
      </c>
    </row>
    <row r="157" spans="1:14" hidden="1" x14ac:dyDescent="0.25">
      <c r="A157" s="5" t="s">
        <v>25</v>
      </c>
      <c r="B157" s="12">
        <v>11</v>
      </c>
      <c r="C157" s="12">
        <v>5</v>
      </c>
      <c r="D157" s="12">
        <v>1</v>
      </c>
      <c r="E157" s="12">
        <f>SUM(B157+C157+D157)</f>
        <v>17</v>
      </c>
      <c r="F157" s="12">
        <v>6</v>
      </c>
      <c r="G157" s="48">
        <v>1</v>
      </c>
      <c r="H157" s="48">
        <v>0</v>
      </c>
      <c r="I157" s="12">
        <f>SUM(F157+G157+H157)</f>
        <v>7</v>
      </c>
      <c r="J157" s="12"/>
      <c r="K157" s="16">
        <f>B157+F157</f>
        <v>17</v>
      </c>
      <c r="L157" s="16">
        <f>C157+G157</f>
        <v>6</v>
      </c>
      <c r="M157" s="16">
        <f t="shared" ref="M157:M162" si="98">D157+H157</f>
        <v>1</v>
      </c>
      <c r="N157" s="16">
        <f>SUM(K157:M157)</f>
        <v>24</v>
      </c>
    </row>
    <row r="158" spans="1:14" hidden="1" x14ac:dyDescent="0.25">
      <c r="A158" s="5" t="s">
        <v>12</v>
      </c>
      <c r="B158" s="12">
        <v>737</v>
      </c>
      <c r="C158" s="12">
        <v>700</v>
      </c>
      <c r="D158" s="12">
        <v>3</v>
      </c>
      <c r="E158" s="12">
        <f t="shared" ref="E158:E166" si="99">SUM(B158+C158+D158)</f>
        <v>1440</v>
      </c>
      <c r="F158" s="12">
        <v>146</v>
      </c>
      <c r="G158" s="48">
        <v>68</v>
      </c>
      <c r="H158" s="48">
        <v>1</v>
      </c>
      <c r="I158" s="12">
        <f t="shared" ref="I158:I166" si="100">SUM(F158+G158+H158)</f>
        <v>215</v>
      </c>
      <c r="J158" s="12"/>
      <c r="K158" s="13">
        <f t="shared" ref="K158:K162" si="101">B158+F158</f>
        <v>883</v>
      </c>
      <c r="L158" s="13">
        <f t="shared" ref="L158:L162" si="102">C158+G158</f>
        <v>768</v>
      </c>
      <c r="M158" s="13">
        <f t="shared" si="98"/>
        <v>4</v>
      </c>
      <c r="N158" s="13">
        <f>SUM(K158:M158)</f>
        <v>1655</v>
      </c>
    </row>
    <row r="159" spans="1:14" hidden="1" x14ac:dyDescent="0.25">
      <c r="A159" s="5" t="s">
        <v>26</v>
      </c>
      <c r="B159" s="12">
        <f>1088+118</f>
        <v>1206</v>
      </c>
      <c r="C159" s="12">
        <f>611+50</f>
        <v>661</v>
      </c>
      <c r="D159" s="12">
        <f>5+0</f>
        <v>5</v>
      </c>
      <c r="E159" s="12">
        <f>SUM(B159+C159+D159)</f>
        <v>1872</v>
      </c>
      <c r="F159" s="12">
        <f>179+14</f>
        <v>193</v>
      </c>
      <c r="G159" s="48">
        <f>88+10</f>
        <v>98</v>
      </c>
      <c r="H159" s="48">
        <v>0</v>
      </c>
      <c r="I159" s="12">
        <f>SUM(F159+G159+H159)</f>
        <v>291</v>
      </c>
      <c r="J159" s="12"/>
      <c r="K159" s="13">
        <f t="shared" si="101"/>
        <v>1399</v>
      </c>
      <c r="L159" s="13">
        <f t="shared" si="102"/>
        <v>759</v>
      </c>
      <c r="M159" s="13">
        <f t="shared" si="98"/>
        <v>5</v>
      </c>
      <c r="N159" s="12">
        <f>SUM(K159+L159+M159)</f>
        <v>2163</v>
      </c>
    </row>
    <row r="160" spans="1:14" hidden="1" x14ac:dyDescent="0.25">
      <c r="A160" s="5" t="s">
        <v>27</v>
      </c>
      <c r="B160" s="12">
        <v>894</v>
      </c>
      <c r="C160" s="12">
        <v>537</v>
      </c>
      <c r="D160" s="12">
        <v>2</v>
      </c>
      <c r="E160" s="12">
        <f t="shared" si="99"/>
        <v>1433</v>
      </c>
      <c r="F160" s="12">
        <v>129</v>
      </c>
      <c r="G160" s="48">
        <v>60</v>
      </c>
      <c r="H160" s="48">
        <v>1</v>
      </c>
      <c r="I160" s="12">
        <f t="shared" si="100"/>
        <v>190</v>
      </c>
      <c r="J160" s="12"/>
      <c r="K160" s="13">
        <f t="shared" si="101"/>
        <v>1023</v>
      </c>
      <c r="L160" s="13">
        <f t="shared" si="102"/>
        <v>597</v>
      </c>
      <c r="M160" s="13">
        <f t="shared" si="98"/>
        <v>3</v>
      </c>
      <c r="N160" s="12">
        <f t="shared" ref="N160:N162" si="103">SUM(K160+L160+M160)</f>
        <v>1623</v>
      </c>
    </row>
    <row r="161" spans="1:14" ht="30" hidden="1" x14ac:dyDescent="0.25">
      <c r="A161" s="6" t="s">
        <v>28</v>
      </c>
      <c r="B161" s="12">
        <v>1</v>
      </c>
      <c r="C161" s="12">
        <v>2</v>
      </c>
      <c r="D161" s="48">
        <v>0</v>
      </c>
      <c r="E161" s="12">
        <f t="shared" si="99"/>
        <v>3</v>
      </c>
      <c r="F161" s="12">
        <v>1</v>
      </c>
      <c r="G161" s="48">
        <v>0</v>
      </c>
      <c r="H161" s="48">
        <v>0</v>
      </c>
      <c r="I161" s="12">
        <f t="shared" si="100"/>
        <v>1</v>
      </c>
      <c r="J161" s="12"/>
      <c r="K161" s="13">
        <f t="shared" si="101"/>
        <v>2</v>
      </c>
      <c r="L161" s="13">
        <f t="shared" si="102"/>
        <v>2</v>
      </c>
      <c r="M161" s="13">
        <f t="shared" si="98"/>
        <v>0</v>
      </c>
      <c r="N161" s="12">
        <f t="shared" si="103"/>
        <v>4</v>
      </c>
    </row>
    <row r="162" spans="1:14" hidden="1" x14ac:dyDescent="0.25">
      <c r="A162" s="5" t="s">
        <v>16</v>
      </c>
      <c r="B162" s="12">
        <v>169</v>
      </c>
      <c r="C162" s="12">
        <v>135</v>
      </c>
      <c r="D162" s="48">
        <v>0</v>
      </c>
      <c r="E162" s="12">
        <f t="shared" si="99"/>
        <v>304</v>
      </c>
      <c r="F162" s="12">
        <v>56</v>
      </c>
      <c r="G162" s="48">
        <v>20</v>
      </c>
      <c r="H162" s="48">
        <v>0</v>
      </c>
      <c r="I162" s="12">
        <f t="shared" si="100"/>
        <v>76</v>
      </c>
      <c r="J162" s="12"/>
      <c r="K162" s="13">
        <f t="shared" si="101"/>
        <v>225</v>
      </c>
      <c r="L162" s="13">
        <f t="shared" si="102"/>
        <v>155</v>
      </c>
      <c r="M162" s="13">
        <f t="shared" si="98"/>
        <v>0</v>
      </c>
      <c r="N162" s="12">
        <f t="shared" si="103"/>
        <v>380</v>
      </c>
    </row>
    <row r="163" spans="1:14" hidden="1" x14ac:dyDescent="0.25">
      <c r="A163" s="7" t="s">
        <v>17</v>
      </c>
      <c r="B163" s="21">
        <f>SUM(B157:B162)</f>
        <v>3018</v>
      </c>
      <c r="C163" s="21">
        <f>SUM(C157:C162)</f>
        <v>2040</v>
      </c>
      <c r="D163" s="21">
        <f>SUM(D157:D162)</f>
        <v>11</v>
      </c>
      <c r="E163" s="21">
        <f>SUM(E157:E162)</f>
        <v>5069</v>
      </c>
      <c r="F163" s="21">
        <f>SUM(F157+F158+F159+F160+F161+F162)</f>
        <v>531</v>
      </c>
      <c r="G163" s="21">
        <f>SUM(G157+G158+G159+G160+G161+G162)</f>
        <v>247</v>
      </c>
      <c r="H163" s="21">
        <f>SUM(H157+H158+H159+H160+H161+H162)</f>
        <v>2</v>
      </c>
      <c r="I163" s="21">
        <f>SUM(I157+I158+I159+I160+I161+I162)</f>
        <v>780</v>
      </c>
      <c r="J163" s="21"/>
      <c r="K163" s="21">
        <f t="shared" ref="K163:N163" si="104">SUM(K157+K158+K159+K160+K161+K162)</f>
        <v>3549</v>
      </c>
      <c r="L163" s="21">
        <f t="shared" si="104"/>
        <v>2287</v>
      </c>
      <c r="M163" s="21">
        <f t="shared" si="104"/>
        <v>13</v>
      </c>
      <c r="N163" s="21">
        <f t="shared" si="104"/>
        <v>5849</v>
      </c>
    </row>
    <row r="164" spans="1:14" hidden="1" x14ac:dyDescent="0.25">
      <c r="A164" s="5" t="s">
        <v>42</v>
      </c>
      <c r="B164" s="12">
        <v>457</v>
      </c>
      <c r="C164" s="12">
        <v>715</v>
      </c>
      <c r="D164" s="12">
        <v>8</v>
      </c>
      <c r="E164" s="12">
        <f t="shared" si="99"/>
        <v>1180</v>
      </c>
      <c r="F164" s="12">
        <v>218</v>
      </c>
      <c r="G164" s="12">
        <v>162</v>
      </c>
      <c r="H164" s="12">
        <v>2</v>
      </c>
      <c r="I164" s="12">
        <f>SUM(F164+G164+H164)</f>
        <v>382</v>
      </c>
      <c r="J164" s="12"/>
      <c r="K164" s="13">
        <f>B164+F164</f>
        <v>675</v>
      </c>
      <c r="L164" s="13">
        <f>C164+G164</f>
        <v>877</v>
      </c>
      <c r="M164" s="13">
        <f>D164+H164</f>
        <v>10</v>
      </c>
      <c r="N164" s="12">
        <f>SUM(K164+L164+M164)</f>
        <v>1562</v>
      </c>
    </row>
    <row r="165" spans="1:14" hidden="1" x14ac:dyDescent="0.25">
      <c r="A165" s="5" t="s">
        <v>19</v>
      </c>
      <c r="B165" s="12">
        <v>2828</v>
      </c>
      <c r="C165" s="12">
        <v>2206</v>
      </c>
      <c r="D165" s="12">
        <v>7</v>
      </c>
      <c r="E165" s="12">
        <f t="shared" si="99"/>
        <v>5041</v>
      </c>
      <c r="F165" s="12">
        <v>1650</v>
      </c>
      <c r="G165" s="12">
        <v>708</v>
      </c>
      <c r="H165" s="12">
        <v>1</v>
      </c>
      <c r="I165" s="12">
        <f t="shared" si="100"/>
        <v>2359</v>
      </c>
      <c r="J165" s="12"/>
      <c r="K165" s="13">
        <f t="shared" ref="K165:K166" si="105">B165+F165</f>
        <v>4478</v>
      </c>
      <c r="L165" s="13">
        <f t="shared" ref="L165:L166" si="106">C165+G165</f>
        <v>2914</v>
      </c>
      <c r="M165" s="13">
        <f t="shared" ref="M165:M166" si="107">D165+H165</f>
        <v>8</v>
      </c>
      <c r="N165" s="12">
        <f>SUM(K165:M165)</f>
        <v>7400</v>
      </c>
    </row>
    <row r="166" spans="1:14" hidden="1" x14ac:dyDescent="0.25">
      <c r="A166" s="5" t="s">
        <v>31</v>
      </c>
      <c r="B166" s="49">
        <v>577</v>
      </c>
      <c r="C166" s="49">
        <v>477</v>
      </c>
      <c r="D166" s="49">
        <v>22</v>
      </c>
      <c r="E166" s="12">
        <f t="shared" si="99"/>
        <v>1076</v>
      </c>
      <c r="F166" s="12">
        <v>276</v>
      </c>
      <c r="G166" s="12">
        <v>109</v>
      </c>
      <c r="H166" s="12">
        <v>5</v>
      </c>
      <c r="I166" s="12">
        <f t="shared" si="100"/>
        <v>390</v>
      </c>
      <c r="J166" s="12"/>
      <c r="K166" s="13">
        <f t="shared" si="105"/>
        <v>853</v>
      </c>
      <c r="L166" s="13">
        <f t="shared" si="106"/>
        <v>586</v>
      </c>
      <c r="M166" s="13">
        <f t="shared" si="107"/>
        <v>27</v>
      </c>
      <c r="N166" s="12">
        <f>SUM(K166:M166)</f>
        <v>1466</v>
      </c>
    </row>
    <row r="167" spans="1:14" ht="15.75" hidden="1" thickBot="1" x14ac:dyDescent="0.3">
      <c r="A167" s="9" t="s">
        <v>32</v>
      </c>
      <c r="B167" s="22">
        <f>B163/(B163+B165)</f>
        <v>0.51625042764283269</v>
      </c>
      <c r="C167" s="22">
        <f t="shared" ref="C167:D167" si="108">C163/(C163+C165)</f>
        <v>0.4804521902967499</v>
      </c>
      <c r="D167" s="22">
        <f t="shared" si="108"/>
        <v>0.61111111111111116</v>
      </c>
      <c r="E167" s="22">
        <f>E163/(E163+E165)</f>
        <v>0.50138476755687433</v>
      </c>
      <c r="F167" s="22">
        <f>F163/(F163+F165)</f>
        <v>0.24346629986244842</v>
      </c>
      <c r="G167" s="22">
        <f t="shared" ref="G167:I167" si="109">G163/(G163+G165)</f>
        <v>0.25863874345549737</v>
      </c>
      <c r="H167" s="22">
        <f t="shared" si="109"/>
        <v>0.66666666666666663</v>
      </c>
      <c r="I167" s="22">
        <f t="shared" si="109"/>
        <v>0.24848677922905385</v>
      </c>
      <c r="J167" s="22"/>
      <c r="K167" s="22">
        <f>K163/(K163+K164)</f>
        <v>0.84019886363636365</v>
      </c>
      <c r="L167" s="22">
        <f>L163/(L163+L164)</f>
        <v>0.72281921618204803</v>
      </c>
      <c r="M167" s="22">
        <f>M163/(M163+M164)</f>
        <v>0.56521739130434778</v>
      </c>
      <c r="N167" s="22">
        <f>N163/(N163+N164)</f>
        <v>0.78923222237214952</v>
      </c>
    </row>
    <row r="168" spans="1:14" x14ac:dyDescent="0.25">
      <c r="B168" s="24"/>
      <c r="C168" s="24"/>
      <c r="D168" s="24"/>
      <c r="E168" s="24"/>
      <c r="F168" s="24"/>
      <c r="G168" s="24"/>
      <c r="H168" s="13"/>
      <c r="I168" s="13"/>
      <c r="J168" s="13"/>
    </row>
  </sheetData>
  <mergeCells count="28">
    <mergeCell ref="G53:L53"/>
    <mergeCell ref="M53:Q53"/>
    <mergeCell ref="B104:E104"/>
    <mergeCell ref="F104:I104"/>
    <mergeCell ref="K104:N104"/>
    <mergeCell ref="B154:E154"/>
    <mergeCell ref="F154:I154"/>
    <mergeCell ref="B121:E121"/>
    <mergeCell ref="F121:I121"/>
    <mergeCell ref="K121:N121"/>
    <mergeCell ref="B138:E138"/>
    <mergeCell ref="F138:I138"/>
    <mergeCell ref="B3:F3"/>
    <mergeCell ref="G3:K3"/>
    <mergeCell ref="L3:P3"/>
    <mergeCell ref="B87:F87"/>
    <mergeCell ref="M87:Q87"/>
    <mergeCell ref="G87:L87"/>
    <mergeCell ref="B19:F19"/>
    <mergeCell ref="G19:K19"/>
    <mergeCell ref="L19:P19"/>
    <mergeCell ref="B70:F70"/>
    <mergeCell ref="G70:L70"/>
    <mergeCell ref="M70:Q70"/>
    <mergeCell ref="B36:F36"/>
    <mergeCell ref="G36:L36"/>
    <mergeCell ref="M36:Q36"/>
    <mergeCell ref="B53:F53"/>
  </mergeCells>
  <phoneticPr fontId="7" type="noConversion"/>
  <pageMargins left="0.7" right="0.7" top="0.75" bottom="0.75" header="0.3" footer="0.3"/>
  <pageSetup scale="66" fitToHeight="0" orientation="landscape" horizontalDpi="1200" verticalDpi="1200" r:id="rId1"/>
  <headerFooter>
    <oddHeader xml:space="preserve">&amp;L&amp;"Calibri,Bold"&amp;K000000University Level&amp;C&amp;"Calibri,Bold"&amp;K000000Table 4A&amp;R&amp;"Calibri,Regular"&amp;K000000 &amp;"Calibri,Bold"&amp;K000000Headcount Enrollment by Gender &amp; Race/Ethnicity </oddHeader>
    <oddFooter>&amp;L&amp;"Calibri,Bold"&amp;K000000Office of Instituional Research, UMass Boston</oddFooter>
  </headerFooter>
  <rowBreaks count="3" manualBreakCount="3">
    <brk id="33" max="15" man="1"/>
    <brk id="67" max="15" man="1"/>
    <brk id="120" max="15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4A</vt:lpstr>
      <vt:lpstr>'Table 4A'!Print_Area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Awat O Osman</dc:creator>
  <cp:keywords/>
  <dc:description/>
  <cp:lastModifiedBy>Awat O Osman</cp:lastModifiedBy>
  <cp:revision/>
  <cp:lastPrinted>2023-04-11T14:48:47Z</cp:lastPrinted>
  <dcterms:created xsi:type="dcterms:W3CDTF">2014-04-22T17:31:57Z</dcterms:created>
  <dcterms:modified xsi:type="dcterms:W3CDTF">2023-04-11T14:51:23Z</dcterms:modified>
  <cp:category/>
  <cp:contentStatus/>
</cp:coreProperties>
</file>