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 by Program/"/>
    </mc:Choice>
  </mc:AlternateContent>
  <xr:revisionPtr revIDLastSave="1" documentId="8_{BDDE0084-7BEC-4BAD-8D74-BA1F4551EDF5}" xr6:coauthVersionLast="47" xr6:coauthVersionMax="47" xr10:uidLastSave="{47404D25-1BF9-4DE3-B949-C005D822F027}"/>
  <bookViews>
    <workbookView xWindow="-120" yWindow="-120" windowWidth="29040" windowHeight="15840" xr2:uid="{00000000-000D-0000-FFFF-FFFF00000000}"/>
  </bookViews>
  <sheets>
    <sheet name="TABLE 31" sheetId="1" r:id="rId1"/>
  </sheets>
  <definedNames>
    <definedName name="_AY91">#REF!</definedName>
    <definedName name="_xlnm.Print_Area" localSheetId="0">'TABLE 31'!$A$1:$AC$105</definedName>
    <definedName name="_xlnm.Print_Titles" localSheetId="0">'TABLE 31'!$3:$3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2" i="1" l="1"/>
  <c r="AC84" i="1"/>
  <c r="AC96" i="1"/>
  <c r="AC97" i="1" s="1"/>
  <c r="AC102" i="1"/>
  <c r="AC92" i="1"/>
  <c r="AC60" i="1"/>
  <c r="AC17" i="1"/>
  <c r="AC44" i="1" s="1"/>
  <c r="X102" i="1"/>
  <c r="AB102" i="1"/>
  <c r="AB92" i="1"/>
  <c r="AB84" i="1"/>
  <c r="AB60" i="1"/>
  <c r="AB44" i="1"/>
  <c r="W97" i="1"/>
  <c r="X97" i="1"/>
  <c r="Y97" i="1"/>
  <c r="Z97" i="1"/>
  <c r="AA97" i="1"/>
  <c r="AB97" i="1"/>
  <c r="AC103" i="1" l="1"/>
  <c r="AB103" i="1"/>
  <c r="AA102" i="1"/>
  <c r="AA92" i="1"/>
  <c r="AA84" i="1"/>
  <c r="AA60" i="1"/>
  <c r="AA44" i="1"/>
  <c r="Z60" i="1"/>
  <c r="Y36" i="1"/>
  <c r="W36" i="1"/>
  <c r="Z36" i="1"/>
  <c r="Z44" i="1" s="1"/>
  <c r="W84" i="1"/>
  <c r="X84" i="1"/>
  <c r="Y84" i="1"/>
  <c r="V84" i="1"/>
  <c r="Z84" i="1"/>
  <c r="AA103" i="1" l="1"/>
  <c r="Z102" i="1"/>
  <c r="Z92" i="1"/>
  <c r="Y44" i="1"/>
  <c r="Y102" i="1"/>
  <c r="Y92" i="1"/>
  <c r="Y60" i="1"/>
  <c r="X60" i="1"/>
  <c r="T84" i="1"/>
  <c r="U84" i="1"/>
  <c r="O92" i="1"/>
  <c r="P92" i="1"/>
  <c r="Q92" i="1"/>
  <c r="R92" i="1"/>
  <c r="S92" i="1"/>
  <c r="T92" i="1"/>
  <c r="U92" i="1"/>
  <c r="V92" i="1"/>
  <c r="W92" i="1"/>
  <c r="X92" i="1"/>
  <c r="O97" i="1"/>
  <c r="P97" i="1"/>
  <c r="Q97" i="1"/>
  <c r="R97" i="1"/>
  <c r="S97" i="1"/>
  <c r="T97" i="1"/>
  <c r="U97" i="1"/>
  <c r="O102" i="1"/>
  <c r="P102" i="1"/>
  <c r="Q102" i="1"/>
  <c r="R102" i="1"/>
  <c r="S102" i="1"/>
  <c r="T102" i="1"/>
  <c r="W102" i="1"/>
  <c r="O36" i="1"/>
  <c r="O44" i="1" s="1"/>
  <c r="P36" i="1"/>
  <c r="P44" i="1" s="1"/>
  <c r="Q36" i="1"/>
  <c r="Q44" i="1" s="1"/>
  <c r="R36" i="1"/>
  <c r="R44" i="1" s="1"/>
  <c r="S36" i="1"/>
  <c r="S44" i="1" s="1"/>
  <c r="T36" i="1"/>
  <c r="T44" i="1" s="1"/>
  <c r="U36" i="1"/>
  <c r="V36" i="1"/>
  <c r="W44" i="1"/>
  <c r="X36" i="1"/>
  <c r="X44" i="1" s="1"/>
  <c r="M102" i="1"/>
  <c r="N102" i="1"/>
  <c r="W60" i="1"/>
  <c r="V94" i="1"/>
  <c r="V97" i="1" s="1"/>
  <c r="V99" i="1"/>
  <c r="V102" i="1" s="1"/>
  <c r="V26" i="1"/>
  <c r="M60" i="1"/>
  <c r="N60" i="1"/>
  <c r="O60" i="1"/>
  <c r="P60" i="1"/>
  <c r="Q60" i="1"/>
  <c r="R60" i="1"/>
  <c r="S60" i="1"/>
  <c r="T60" i="1"/>
  <c r="U60" i="1"/>
  <c r="V60" i="1"/>
  <c r="L73" i="1"/>
  <c r="L62" i="1" s="1"/>
  <c r="L84" i="1" s="1"/>
  <c r="M73" i="1"/>
  <c r="M62" i="1" s="1"/>
  <c r="M84" i="1" s="1"/>
  <c r="N62" i="1"/>
  <c r="N84" i="1" s="1"/>
  <c r="O62" i="1"/>
  <c r="O84" i="1" s="1"/>
  <c r="P62" i="1"/>
  <c r="P84" i="1" s="1"/>
  <c r="U99" i="1"/>
  <c r="U102" i="1" s="1"/>
  <c r="U26" i="1"/>
  <c r="Q62" i="1"/>
  <c r="Q84" i="1" s="1"/>
  <c r="R62" i="1"/>
  <c r="R84" i="1" s="1"/>
  <c r="S62" i="1"/>
  <c r="S84" i="1" s="1"/>
  <c r="N92" i="1"/>
  <c r="N44" i="1"/>
  <c r="J41" i="1"/>
  <c r="J44" i="1" s="1"/>
  <c r="G26" i="1"/>
  <c r="G44" i="1" s="1"/>
  <c r="G92" i="1"/>
  <c r="G84" i="1"/>
  <c r="G60" i="1"/>
  <c r="F26" i="1"/>
  <c r="F44" i="1" s="1"/>
  <c r="F88" i="1"/>
  <c r="F92" i="1"/>
  <c r="F84" i="1"/>
  <c r="F60" i="1"/>
  <c r="B84" i="1"/>
  <c r="C84" i="1"/>
  <c r="D84" i="1"/>
  <c r="E84" i="1"/>
  <c r="E60" i="1"/>
  <c r="E44" i="1"/>
  <c r="M92" i="1"/>
  <c r="L92" i="1"/>
  <c r="L60" i="1"/>
  <c r="L44" i="1"/>
  <c r="M44" i="1"/>
  <c r="H5" i="1"/>
  <c r="H44" i="1" s="1"/>
  <c r="D44" i="1"/>
  <c r="I44" i="1"/>
  <c r="K44" i="1"/>
  <c r="D60" i="1"/>
  <c r="H60" i="1"/>
  <c r="I60" i="1"/>
  <c r="J60" i="1"/>
  <c r="J92" i="1"/>
  <c r="J84" i="1"/>
  <c r="K60" i="1"/>
  <c r="H84" i="1"/>
  <c r="H92" i="1"/>
  <c r="I84" i="1"/>
  <c r="I92" i="1"/>
  <c r="K84" i="1"/>
  <c r="K92" i="1"/>
  <c r="Z103" i="1" l="1"/>
  <c r="W103" i="1"/>
  <c r="T103" i="1"/>
  <c r="S103" i="1"/>
  <c r="Y103" i="1"/>
  <c r="X103" i="1"/>
  <c r="Q103" i="1"/>
  <c r="P103" i="1"/>
  <c r="O103" i="1"/>
  <c r="R103" i="1"/>
  <c r="U44" i="1"/>
  <c r="U103" i="1" s="1"/>
  <c r="E103" i="1"/>
  <c r="L103" i="1"/>
  <c r="V44" i="1"/>
  <c r="V103" i="1" s="1"/>
  <c r="N103" i="1"/>
  <c r="K103" i="1"/>
  <c r="I103" i="1"/>
  <c r="F103" i="1"/>
  <c r="G103" i="1"/>
  <c r="H103" i="1"/>
  <c r="M103" i="1"/>
  <c r="J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Awat O Osman</author>
  </authors>
  <commentList>
    <comment ref="R8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Awat O Osman:</t>
        </r>
        <r>
          <rPr>
            <sz val="9"/>
            <color indexed="81"/>
            <rFont val="Tahoma"/>
            <family val="2"/>
          </rPr>
          <t xml:space="preserve">
Use table 30 to get undeclared numbers or tableau table 31 as NULL/blank</t>
        </r>
      </text>
    </comment>
  </commentList>
</comments>
</file>

<file path=xl/sharedStrings.xml><?xml version="1.0" encoding="utf-8"?>
<sst xmlns="http://schemas.openxmlformats.org/spreadsheetml/2006/main" count="157" uniqueCount="122">
  <si>
    <t>1997</t>
  </si>
  <si>
    <t>1998</t>
  </si>
  <si>
    <t>1999</t>
  </si>
  <si>
    <t>2000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</si>
  <si>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</si>
  <si>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</si>
  <si>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</si>
  <si>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</si>
  <si>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</si>
  <si>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</si>
  <si>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</si>
  <si>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</si>
  <si>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</si>
  <si>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</si>
  <si>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</si>
  <si>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</si>
  <si>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</si>
  <si>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</si>
  <si>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</si>
  <si>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</si>
  <si>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</si>
  <si>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COLLEGE OF LIBERAL ARTS</t>
  </si>
  <si>
    <t>Africana Studies</t>
  </si>
  <si>
    <t>American Studies</t>
  </si>
  <si>
    <t>Anthropology</t>
  </si>
  <si>
    <t>Anthropology/History</t>
  </si>
  <si>
    <t>Art</t>
  </si>
  <si>
    <t>Asian Studies</t>
  </si>
  <si>
    <t>Classical Languages</t>
  </si>
  <si>
    <t>-</t>
  </si>
  <si>
    <t>Classical Studies</t>
  </si>
  <si>
    <t>Communication Studies</t>
  </si>
  <si>
    <t>Community Media &amp; Technology</t>
  </si>
  <si>
    <t>Community Planning</t>
  </si>
  <si>
    <t>Community Studies</t>
  </si>
  <si>
    <t>Criminal Justice</t>
  </si>
  <si>
    <t>Economics</t>
  </si>
  <si>
    <t>English</t>
  </si>
  <si>
    <t>Ethic., Soc. &amp; Political Philosophy</t>
  </si>
  <si>
    <t>French</t>
  </si>
  <si>
    <t xml:space="preserve">German </t>
  </si>
  <si>
    <t>Global Affairs</t>
  </si>
  <si>
    <t>History</t>
  </si>
  <si>
    <t>History and Archaeology</t>
  </si>
  <si>
    <t>Human Services</t>
  </si>
  <si>
    <t>International Relations</t>
  </si>
  <si>
    <t>Italian</t>
  </si>
  <si>
    <t>Labor Studies</t>
  </si>
  <si>
    <t>Music</t>
  </si>
  <si>
    <t>Philosophy</t>
  </si>
  <si>
    <t>Philosophy &amp; Public Policy</t>
  </si>
  <si>
    <t>Philosophy, Law, Ethics (BA)</t>
  </si>
  <si>
    <t>Political Science</t>
  </si>
  <si>
    <t>Psychology</t>
  </si>
  <si>
    <t>Psychology &amp; Sociology</t>
  </si>
  <si>
    <t>Russian</t>
  </si>
  <si>
    <t>Sociology</t>
  </si>
  <si>
    <t>Spanish/Latin American &amp; Iberian Studies</t>
  </si>
  <si>
    <t>Theatre Arts</t>
  </si>
  <si>
    <t>Women's Studies</t>
  </si>
  <si>
    <t>Individual Major</t>
  </si>
  <si>
    <t>UNDECLARED</t>
  </si>
  <si>
    <t>Total CLA</t>
  </si>
  <si>
    <t>COLLEGE OF SCIENCE &amp; MATHEMATICS</t>
  </si>
  <si>
    <t>Biochemistry</t>
  </si>
  <si>
    <t>Biology</t>
  </si>
  <si>
    <t>Chemistry</t>
  </si>
  <si>
    <t xml:space="preserve">Computer Engineering </t>
  </si>
  <si>
    <t>Computer Science</t>
  </si>
  <si>
    <t xml:space="preserve">Environmental Biology </t>
  </si>
  <si>
    <t>Electrical Engineering</t>
  </si>
  <si>
    <t>Engineering</t>
  </si>
  <si>
    <t>Engineering Physics</t>
  </si>
  <si>
    <t>Information Technology</t>
  </si>
  <si>
    <t>Mathematics</t>
  </si>
  <si>
    <t>Physics</t>
  </si>
  <si>
    <t>Total CSM</t>
  </si>
  <si>
    <t>COLLEGE OF MANAGEMENT</t>
  </si>
  <si>
    <t>Management</t>
  </si>
  <si>
    <t>Accounting</t>
  </si>
  <si>
    <t xml:space="preserve">Economic Development </t>
  </si>
  <si>
    <t>Entrepreneur and Small Business Management</t>
  </si>
  <si>
    <t>Finance</t>
  </si>
  <si>
    <t>Human Resources Management</t>
  </si>
  <si>
    <t>Infromation System and Business Analytics</t>
  </si>
  <si>
    <t>Info. Mgt. for Finance</t>
  </si>
  <si>
    <t>Info. Mgt. for Marketing</t>
  </si>
  <si>
    <t>International Management</t>
  </si>
  <si>
    <t>Leadership and Organizational Change</t>
  </si>
  <si>
    <t>Mgt. Information Systems (MIS)</t>
  </si>
  <si>
    <t>Marketing</t>
  </si>
  <si>
    <t>Management 3-Year Pathway</t>
  </si>
  <si>
    <t>Mgt. Science for Finance</t>
  </si>
  <si>
    <t>Mgt. Science for Marketing</t>
  </si>
  <si>
    <t>Operations Management Science</t>
  </si>
  <si>
    <t>Sport Business</t>
  </si>
  <si>
    <t>Supply Chain and Service Management</t>
  </si>
  <si>
    <t>No Concentration</t>
  </si>
  <si>
    <t>Total CM</t>
  </si>
  <si>
    <t>COLLEGE OF NURSING AND HEALTH SCIENCES</t>
  </si>
  <si>
    <t>Accelerated Nursing</t>
  </si>
  <si>
    <t>Exercise &amp; Health Sciences</t>
  </si>
  <si>
    <t>Gerontology</t>
  </si>
  <si>
    <t>Global Aging and Life Course</t>
  </si>
  <si>
    <t>Nursing</t>
  </si>
  <si>
    <t>Nursing for RNs</t>
  </si>
  <si>
    <t>Total CNHS</t>
  </si>
  <si>
    <t>COLLEGE OF EDUCATION &amp; HUMAN DEVELOPMENT</t>
  </si>
  <si>
    <t>Early Ed and Care Incl Setting</t>
  </si>
  <si>
    <t>Elementary Education</t>
  </si>
  <si>
    <t>Sport Leqadership</t>
  </si>
  <si>
    <t>Total CEHD</t>
  </si>
  <si>
    <t xml:space="preserve">SCHOOL FOR THE ENVIRONMENT </t>
  </si>
  <si>
    <t xml:space="preserve">Community Development </t>
  </si>
  <si>
    <t>Environmental Sciences</t>
  </si>
  <si>
    <t>Environmental Study and Sustainability</t>
  </si>
  <si>
    <t>Total SFE</t>
  </si>
  <si>
    <t>TOTAL ALL COLLEGES</t>
  </si>
  <si>
    <t>Table includes all majors and concentrations, including double majors. It is a duplicated headcount and will not match counts based on the unduplicated student headcounts</t>
  </si>
  <si>
    <t>School for the Environment students are shown in Environmental Sciences, and the Honors College students are included in their academic major counts</t>
  </si>
  <si>
    <t>Undergraduate Majors -Fall 2015 - Fall 2024</t>
  </si>
  <si>
    <t>Interdisciplinary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</si>
</sst>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"/>
    <numFmt numFmtId="165" formatCode="mmmm\ d\,\ yyyy"/>
    <numFmt numFmtId="166" formatCode="#,##0;\-#,##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EAEAEA"/>
      <name val="Calibri"/>
      <family val="2"/>
      <scheme val="minor"/>
    </font>
    <font>
      <sz val="8"/>
      <name val="Calibri"/>
      <family val="2"/>
      <scheme val="minor"/>
    </font>
    <font>
      <sz val="11"/>
      <color rgb="FFF8F8F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0" fontId="9" fillId="0" borderId="0" applyNumberFormat="0" applyFill="0" applyBorder="0" applyAlignment="0" applyProtection="0"/>
    <xf numFmtId="2" fontId="3" fillId="0" borderId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4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23" borderId="5" applyNumberFormat="0" applyFont="0" applyAlignment="0" applyProtection="0"/>
    <xf numFmtId="0" fontId="17" fillId="20" borderId="6" applyNumberFormat="0" applyAlignment="0" applyProtection="0"/>
    <xf numFmtId="0" fontId="18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21" fillId="0" borderId="0" xfId="43" applyFont="1"/>
    <xf numFmtId="49" fontId="21" fillId="0" borderId="0" xfId="43" applyNumberFormat="1" applyFont="1"/>
    <xf numFmtId="0" fontId="22" fillId="0" borderId="0" xfId="43" applyFont="1"/>
    <xf numFmtId="49" fontId="27" fillId="0" borderId="0" xfId="43" applyNumberFormat="1" applyFont="1"/>
    <xf numFmtId="0" fontId="27" fillId="0" borderId="0" xfId="43" applyFont="1" applyAlignment="1">
      <alignment horizontal="center"/>
    </xf>
    <xf numFmtId="3" fontId="27" fillId="0" borderId="0" xfId="43" applyNumberFormat="1" applyFont="1" applyAlignment="1">
      <alignment horizontal="center"/>
    </xf>
    <xf numFmtId="49" fontId="28" fillId="0" borderId="0" xfId="44" applyNumberFormat="1" applyFont="1" applyFill="1" applyBorder="1"/>
    <xf numFmtId="0" fontId="28" fillId="0" borderId="0" xfId="44" quotePrefix="1" applyFont="1" applyFill="1" applyBorder="1" applyAlignment="1">
      <alignment horizontal="center"/>
    </xf>
    <xf numFmtId="3" fontId="28" fillId="0" borderId="0" xfId="44" quotePrefix="1" applyNumberFormat="1" applyFont="1" applyFill="1" applyBorder="1" applyAlignment="1">
      <alignment horizontal="center"/>
    </xf>
    <xf numFmtId="1" fontId="28" fillId="0" borderId="0" xfId="44" quotePrefix="1" applyNumberFormat="1" applyFont="1" applyFill="1" applyBorder="1" applyAlignment="1">
      <alignment horizontal="center"/>
    </xf>
    <xf numFmtId="49" fontId="28" fillId="0" borderId="0" xfId="44" quotePrefix="1" applyNumberFormat="1" applyFont="1" applyFill="1" applyBorder="1" applyAlignment="1">
      <alignment horizontal="center"/>
    </xf>
    <xf numFmtId="49" fontId="28" fillId="0" borderId="0" xfId="44" applyNumberFormat="1" applyFont="1" applyFill="1" applyBorder="1" applyAlignment="1">
      <alignment horizontal="center"/>
    </xf>
    <xf numFmtId="49" fontId="27" fillId="0" borderId="0" xfId="43" applyNumberFormat="1" applyFont="1" applyAlignment="1">
      <alignment horizontal="center"/>
    </xf>
    <xf numFmtId="49" fontId="27" fillId="0" borderId="0" xfId="44" applyNumberFormat="1" applyFont="1" applyFill="1" applyBorder="1"/>
    <xf numFmtId="3" fontId="27" fillId="0" borderId="0" xfId="29" applyNumberFormat="1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0" borderId="0" xfId="44" applyNumberFormat="1" applyFont="1" applyFill="1" applyBorder="1" applyAlignment="1">
      <alignment horizontal="center"/>
    </xf>
    <xf numFmtId="3" fontId="27" fillId="0" borderId="0" xfId="44" applyNumberFormat="1" applyFont="1" applyFill="1" applyBorder="1" applyAlignment="1">
      <alignment horizontal="center"/>
    </xf>
    <xf numFmtId="3" fontId="27" fillId="0" borderId="0" xfId="43" applyNumberFormat="1" applyFont="1"/>
    <xf numFmtId="3" fontId="29" fillId="0" borderId="0" xfId="43" applyNumberFormat="1" applyFont="1" applyAlignment="1">
      <alignment horizontal="center"/>
    </xf>
    <xf numFmtId="1" fontId="21" fillId="0" borderId="0" xfId="43" applyNumberFormat="1" applyFont="1"/>
    <xf numFmtId="0" fontId="28" fillId="0" borderId="0" xfId="43" applyFont="1" applyAlignment="1">
      <alignment horizontal="center"/>
    </xf>
    <xf numFmtId="0" fontId="27" fillId="0" borderId="0" xfId="44" applyFont="1" applyFill="1" applyBorder="1" applyAlignment="1">
      <alignment horizontal="center"/>
    </xf>
    <xf numFmtId="1" fontId="27" fillId="0" borderId="0" xfId="43" applyNumberFormat="1" applyFont="1" applyAlignment="1">
      <alignment horizontal="center"/>
    </xf>
    <xf numFmtId="3" fontId="27" fillId="0" borderId="0" xfId="28" applyNumberFormat="1" applyFont="1" applyFill="1" applyBorder="1" applyAlignment="1">
      <alignment horizontal="center"/>
    </xf>
    <xf numFmtId="49" fontId="28" fillId="0" borderId="8" xfId="43" applyNumberFormat="1" applyFont="1" applyBorder="1"/>
    <xf numFmtId="3" fontId="28" fillId="0" borderId="8" xfId="44" applyNumberFormat="1" applyFont="1" applyFill="1" applyBorder="1" applyAlignment="1">
      <alignment horizontal="center"/>
    </xf>
    <xf numFmtId="3" fontId="28" fillId="0" borderId="0" xfId="43" applyNumberFormat="1" applyFont="1" applyAlignment="1">
      <alignment horizontal="center"/>
    </xf>
    <xf numFmtId="0" fontId="30" fillId="0" borderId="0" xfId="43" applyFont="1" applyAlignment="1">
      <alignment horizontal="center"/>
    </xf>
    <xf numFmtId="3" fontId="29" fillId="0" borderId="0" xfId="29" applyNumberFormat="1" applyFont="1" applyFill="1" applyBorder="1" applyAlignment="1">
      <alignment horizontal="center"/>
    </xf>
    <xf numFmtId="49" fontId="28" fillId="0" borderId="8" xfId="44" applyNumberFormat="1" applyFont="1" applyFill="1" applyBorder="1"/>
    <xf numFmtId="3" fontId="28" fillId="0" borderId="8" xfId="29" applyNumberFormat="1" applyFont="1" applyFill="1" applyBorder="1" applyAlignment="1">
      <alignment horizontal="center"/>
    </xf>
    <xf numFmtId="0" fontId="31" fillId="0" borderId="0" xfId="43" applyFont="1" applyAlignment="1">
      <alignment horizontal="center"/>
    </xf>
    <xf numFmtId="0" fontId="28" fillId="0" borderId="8" xfId="43" applyFont="1" applyBorder="1" applyAlignment="1">
      <alignment horizontal="center"/>
    </xf>
    <xf numFmtId="0" fontId="27" fillId="0" borderId="0" xfId="43" applyFont="1"/>
    <xf numFmtId="0" fontId="28" fillId="0" borderId="0" xfId="43" applyFont="1"/>
    <xf numFmtId="166" fontId="29" fillId="0" borderId="0" xfId="0" applyNumberFormat="1" applyFont="1" applyAlignment="1">
      <alignment horizontal="center" vertical="center"/>
    </xf>
    <xf numFmtId="0" fontId="32" fillId="0" borderId="0" xfId="43" applyFont="1" applyAlignment="1">
      <alignment horizontal="center"/>
    </xf>
    <xf numFmtId="3" fontId="28" fillId="0" borderId="8" xfId="43" applyNumberFormat="1" applyFont="1" applyBorder="1" applyAlignment="1">
      <alignment horizontal="center"/>
    </xf>
    <xf numFmtId="0" fontId="28" fillId="0" borderId="8" xfId="44" applyFont="1" applyFill="1" applyBorder="1" applyAlignment="1">
      <alignment horizontal="center"/>
    </xf>
    <xf numFmtId="3" fontId="31" fillId="0" borderId="0" xfId="43" applyNumberFormat="1" applyFont="1" applyAlignment="1">
      <alignment horizontal="center"/>
    </xf>
    <xf numFmtId="3" fontId="31" fillId="0" borderId="0" xfId="43" applyNumberFormat="1" applyFont="1"/>
    <xf numFmtId="0" fontId="26" fillId="0" borderId="0" xfId="43" applyFont="1"/>
    <xf numFmtId="0" fontId="33" fillId="0" borderId="0" xfId="43" applyFont="1" applyAlignment="1">
      <alignment horizontal="center"/>
    </xf>
    <xf numFmtId="3" fontId="33" fillId="0" borderId="0" xfId="43" applyNumberFormat="1" applyFont="1" applyAlignment="1">
      <alignment horizontal="center"/>
    </xf>
    <xf numFmtId="3" fontId="33" fillId="0" borderId="0" xfId="43" applyNumberFormat="1" applyFont="1"/>
    <xf numFmtId="1" fontId="28" fillId="0" borderId="9" xfId="44" quotePrefix="1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49" fontId="34" fillId="0" borderId="0" xfId="43" applyNumberFormat="1" applyFont="1" applyAlignment="1">
      <alignment horizontal="left"/>
    </xf>
    <xf numFmtId="0" fontId="34" fillId="0" borderId="0" xfId="43" applyFont="1" applyAlignment="1">
      <alignment horizontal="left"/>
    </xf>
    <xf numFmtId="1" fontId="28" fillId="0" borderId="0" xfId="44" applyNumberFormat="1" applyFont="1" applyFill="1" applyBorder="1"/>
    <xf numFmtId="49" fontId="29" fillId="0" borderId="0" xfId="43" applyNumberFormat="1" applyFont="1" applyAlignment="1">
      <alignment horizontal="right"/>
    </xf>
    <xf numFmtId="0" fontId="29" fillId="0" borderId="0" xfId="0" quotePrefix="1" applyFont="1" applyAlignment="1">
      <alignment horizontal="left"/>
    </xf>
    <xf numFmtId="0" fontId="29" fillId="0" borderId="0" xfId="0" quotePrefix="1" applyFont="1" applyAlignment="1">
      <alignment horizontal="right" vertical="top"/>
    </xf>
    <xf numFmtId="0" fontId="27" fillId="0" borderId="0" xfId="0" applyFont="1" applyAlignment="1">
      <alignment horizontal="right" wrapText="1"/>
    </xf>
    <xf numFmtId="0" fontId="29" fillId="0" borderId="0" xfId="43" applyFont="1" applyAlignment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24" borderId="0" xfId="43" applyFont="1" applyFill="1" applyAlignment="1">
      <alignment horizontal="center"/>
    </xf>
    <xf numFmtId="3" fontId="27" fillId="24" borderId="0" xfId="43" applyNumberFormat="1" applyFont="1" applyFill="1" applyAlignment="1">
      <alignment horizontal="center"/>
    </xf>
    <xf numFmtId="3" fontId="28" fillId="24" borderId="8" xfId="44" applyNumberFormat="1" applyFont="1" applyFill="1" applyBorder="1" applyAlignment="1">
      <alignment horizontal="center"/>
    </xf>
    <xf numFmtId="0" fontId="28" fillId="0" borderId="9" xfId="44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8" xfId="44" applyNumberFormat="1" applyFont="1" applyFill="1" applyBorder="1" applyAlignment="1">
      <alignment horizontal="center"/>
    </xf>
    <xf numFmtId="0" fontId="29" fillId="0" borderId="0" xfId="43" applyFont="1" applyAlignment="1">
      <alignment horizontal="center"/>
    </xf>
    <xf numFmtId="0" fontId="28" fillId="0" borderId="8" xfId="29" applyNumberFormat="1" applyFont="1" applyFill="1" applyBorder="1" applyAlignment="1">
      <alignment horizontal="center"/>
    </xf>
    <xf numFmtId="0" fontId="28" fillId="0" borderId="0" xfId="44" applyNumberFormat="1" applyFont="1" applyFill="1" applyBorder="1" applyAlignment="1">
      <alignment horizontal="center"/>
    </xf>
    <xf numFmtId="0" fontId="27" fillId="0" borderId="0" xfId="44" applyNumberFormat="1" applyFont="1" applyFill="1" applyBorder="1" applyAlignment="1">
      <alignment horizontal="center"/>
    </xf>
    <xf numFmtId="0" fontId="31" fillId="0" borderId="0" xfId="43" applyFont="1"/>
    <xf numFmtId="0" fontId="33" fillId="0" borderId="0" xfId="43" applyFont="1"/>
    <xf numFmtId="49" fontId="33" fillId="0" borderId="0" xfId="43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35" fillId="0" borderId="0" xfId="0" applyFont="1"/>
    <xf numFmtId="3" fontId="1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rollment_Table21 2001-Copy 2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Explanatory Text" xfId="33" builtinId="53" customBuiltin="1"/>
    <cellStyle name="Fixed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Enrollment 2000" xfId="43" xr:uid="{00000000-0005-0000-0000-00002B000000}"/>
    <cellStyle name="Normal_Enrollment_Table21 2001-Copy 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tabSelected="1" zoomScale="140" zoomScaleNormal="140" workbookViewId="0">
      <pane xSplit="1" topLeftCell="T1" activePane="topRight" state="frozen"/>
      <selection pane="topRight" activeCell="AD8" sqref="AD8"/>
    </sheetView>
  </sheetViews>
  <sheetFormatPr defaultColWidth="11.44140625" defaultRowHeight="14.4" x14ac:dyDescent="0.55000000000000004"/>
  <cols>
    <col min="1" max="1" width="38.71875" style="4" customWidth="1"/>
    <col min="2" max="2" width="0.1640625" style="5" hidden="1" customWidth="1"/>
    <col min="3" max="6" width="9.1640625" style="6" hidden="1" customWidth="1"/>
    <col min="7" max="7" width="11" style="6" hidden="1" customWidth="1"/>
    <col min="8" max="9" width="9.1640625" style="6" hidden="1" customWidth="1"/>
    <col min="10" max="10" width="12.27734375" style="6" hidden="1" customWidth="1"/>
    <col min="11" max="11" width="11.44140625" style="6" hidden="1" customWidth="1"/>
    <col min="12" max="12" width="1.27734375" style="6" hidden="1" customWidth="1"/>
    <col min="13" max="13" width="8.83203125" style="6" hidden="1" customWidth="1"/>
    <col min="14" max="14" width="8.27734375" style="5" hidden="1" customWidth="1"/>
    <col min="15" max="15" width="12" style="6" hidden="1" customWidth="1"/>
    <col min="16" max="16" width="8.44140625" style="6" hidden="1" customWidth="1"/>
    <col min="17" max="17" width="9.71875" style="19" hidden="1" customWidth="1"/>
    <col min="18" max="18" width="9" style="35" hidden="1" customWidth="1"/>
    <col min="19" max="19" width="8.27734375" style="35" hidden="1" customWidth="1"/>
    <col min="20" max="20" width="8.27734375" style="5" bestFit="1" customWidth="1"/>
    <col min="21" max="21" width="8.27734375" style="35" bestFit="1" customWidth="1"/>
    <col min="22" max="22" width="9.1640625" style="5" customWidth="1"/>
    <col min="23" max="23" width="8.27734375" style="5" customWidth="1"/>
    <col min="24" max="24" width="8.71875" style="5" customWidth="1"/>
    <col min="25" max="25" width="9.1640625" style="5" customWidth="1"/>
    <col min="26" max="26" width="7.44140625" style="35" customWidth="1"/>
    <col min="27" max="27" width="8.83203125" style="5" customWidth="1"/>
    <col min="28" max="28" width="9.27734375" style="5" customWidth="1"/>
    <col min="29" max="29" width="9.77734375" style="35" customWidth="1"/>
    <col min="30" max="30" width="9.33203125" style="1" customWidth="1"/>
    <col min="31" max="16384" width="11.44140625" style="1"/>
  </cols>
  <sheetData>
    <row r="1" spans="1:29" ht="18.3" x14ac:dyDescent="0.7">
      <c r="A1" s="50" t="s">
        <v>120</v>
      </c>
      <c r="N1" s="51"/>
    </row>
    <row r="3" spans="1:29" s="21" customFormat="1" x14ac:dyDescent="0.55000000000000004">
      <c r="A3" s="52"/>
      <c r="B3" s="47" t="s">
        <v>0</v>
      </c>
      <c r="C3" s="47" t="s">
        <v>1</v>
      </c>
      <c r="D3" s="47" t="s">
        <v>2</v>
      </c>
      <c r="E3" s="47" t="s">
        <v>3</v>
      </c>
      <c r="F3" s="47">
        <v>2001</v>
      </c>
      <c r="G3" s="47">
        <v>2002</v>
      </c>
      <c r="H3" s="47">
        <v>2003</v>
      </c>
      <c r="I3" s="47">
        <v>2004</v>
      </c>
      <c r="J3" s="47">
        <v>2005</v>
      </c>
      <c r="K3" s="47">
        <v>2006</v>
      </c>
      <c r="L3" s="47">
        <v>2007</v>
      </c>
      <c r="M3" s="47" t="s">
        <v>4</v>
      </c>
      <c r="N3" s="47" t="s">
        <v>5</v>
      </c>
      <c r="O3" s="47" t="s">
        <v>6</v>
      </c>
      <c r="P3" s="47" t="s">
        <v>7</v>
      </c>
      <c r="Q3" s="47" t="s">
        <v>8</v>
      </c>
      <c r="R3" s="63" t="s">
        <v>9</v>
      </c>
      <c r="S3" s="63" t="s">
        <v>10</v>
      </c>
      <c r="T3" s="63" t="s">
        <v>11</v>
      </c>
      <c r="U3" s="63" t="s">
        <v>12</v>
      </c>
      <c r="V3" s="47" t="s">
        <v>13</v>
      </c>
      <c r="W3" s="47" t="s">
        <v>14</v>
      </c>
      <c r="X3" s="47" t="s">
        <v>15</v>
      </c>
      <c r="Y3" s="47" t="s">
        <v>16</v>
      </c>
      <c r="Z3" s="47" t="s">
        <v>17</v>
      </c>
      <c r="AA3" s="47" t="s">
        <v>18</v>
      </c>
      <c r="AB3" s="47" t="s">
        <v>19</v>
      </c>
      <c r="AC3" s="47" t="s">
        <v>20</v>
      </c>
    </row>
    <row r="4" spans="1:29" s="2" customFormat="1" x14ac:dyDescent="0.55000000000000004">
      <c r="A4" s="7" t="s">
        <v>21</v>
      </c>
      <c r="B4" s="11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3"/>
      <c r="O4" s="6"/>
      <c r="P4" s="6"/>
      <c r="Q4" s="19"/>
      <c r="R4" s="35"/>
      <c r="S4" s="35"/>
      <c r="T4" s="5"/>
      <c r="U4" s="35"/>
      <c r="V4" s="13"/>
      <c r="W4" s="13"/>
      <c r="X4" s="13"/>
      <c r="Y4" s="13"/>
      <c r="Z4" s="4"/>
      <c r="AA4" s="72"/>
      <c r="AB4" s="13"/>
      <c r="AC4" s="13"/>
    </row>
    <row r="5" spans="1:29" x14ac:dyDescent="0.55000000000000004">
      <c r="A5" s="4" t="s">
        <v>22</v>
      </c>
      <c r="B5" s="5">
        <v>25</v>
      </c>
      <c r="C5" s="6">
        <v>26</v>
      </c>
      <c r="D5" s="6">
        <v>21</v>
      </c>
      <c r="E5" s="6">
        <v>27</v>
      </c>
      <c r="F5" s="6">
        <v>28</v>
      </c>
      <c r="G5" s="6">
        <v>17</v>
      </c>
      <c r="H5" s="6">
        <f>15+5</f>
        <v>20</v>
      </c>
      <c r="I5" s="6">
        <v>23</v>
      </c>
      <c r="J5" s="6">
        <v>28</v>
      </c>
      <c r="K5" s="6">
        <v>30</v>
      </c>
      <c r="L5" s="6">
        <v>37</v>
      </c>
      <c r="M5" s="6">
        <v>29</v>
      </c>
      <c r="N5" s="6">
        <v>38</v>
      </c>
      <c r="O5" s="6">
        <v>32</v>
      </c>
      <c r="P5" s="6">
        <v>30</v>
      </c>
      <c r="Q5" s="6">
        <v>31</v>
      </c>
      <c r="R5" s="64">
        <v>23</v>
      </c>
      <c r="S5" s="5">
        <v>19</v>
      </c>
      <c r="T5" s="64">
        <v>15</v>
      </c>
      <c r="U5" s="5">
        <v>11</v>
      </c>
      <c r="V5" s="5">
        <v>16</v>
      </c>
      <c r="W5" s="5">
        <v>30</v>
      </c>
      <c r="X5" s="5">
        <v>21</v>
      </c>
      <c r="Y5" s="5">
        <v>19</v>
      </c>
      <c r="Z5" s="5">
        <v>19</v>
      </c>
      <c r="AA5" s="5">
        <v>14</v>
      </c>
      <c r="AB5" s="48">
        <v>14</v>
      </c>
      <c r="AC5" s="48">
        <v>10</v>
      </c>
    </row>
    <row r="6" spans="1:29" x14ac:dyDescent="0.55000000000000004">
      <c r="A6" s="14" t="s">
        <v>23</v>
      </c>
      <c r="B6" s="23">
        <v>14</v>
      </c>
      <c r="C6" s="18">
        <v>27</v>
      </c>
      <c r="D6" s="18">
        <v>41</v>
      </c>
      <c r="E6" s="18">
        <v>44</v>
      </c>
      <c r="F6" s="18">
        <v>43</v>
      </c>
      <c r="G6" s="18">
        <v>44</v>
      </c>
      <c r="H6" s="18">
        <v>51</v>
      </c>
      <c r="I6" s="18">
        <v>52</v>
      </c>
      <c r="J6" s="18">
        <v>46</v>
      </c>
      <c r="K6" s="18">
        <v>49</v>
      </c>
      <c r="L6" s="18">
        <v>52</v>
      </c>
      <c r="M6" s="18">
        <v>44</v>
      </c>
      <c r="N6" s="6">
        <v>45</v>
      </c>
      <c r="O6" s="6">
        <v>43</v>
      </c>
      <c r="P6" s="6">
        <v>47</v>
      </c>
      <c r="Q6" s="6">
        <v>48</v>
      </c>
      <c r="R6" s="64">
        <v>32</v>
      </c>
      <c r="S6" s="5">
        <v>21</v>
      </c>
      <c r="T6" s="64">
        <v>26</v>
      </c>
      <c r="U6" s="5">
        <v>17</v>
      </c>
      <c r="V6" s="5">
        <v>10</v>
      </c>
      <c r="W6" s="5">
        <v>13</v>
      </c>
      <c r="X6" s="5">
        <v>12</v>
      </c>
      <c r="Y6" s="48">
        <v>15</v>
      </c>
      <c r="Z6" s="5">
        <v>8</v>
      </c>
      <c r="AA6" s="5">
        <v>9</v>
      </c>
      <c r="AB6" s="48">
        <v>11</v>
      </c>
      <c r="AC6" s="48">
        <v>7</v>
      </c>
    </row>
    <row r="7" spans="1:29" x14ac:dyDescent="0.55000000000000004">
      <c r="A7" s="4" t="s">
        <v>24</v>
      </c>
      <c r="B7" s="5">
        <v>96</v>
      </c>
      <c r="C7" s="6">
        <v>92</v>
      </c>
      <c r="D7" s="6">
        <v>89</v>
      </c>
      <c r="E7" s="6">
        <v>89</v>
      </c>
      <c r="F7" s="6">
        <v>86</v>
      </c>
      <c r="G7" s="6">
        <v>83</v>
      </c>
      <c r="H7" s="6">
        <v>74</v>
      </c>
      <c r="I7" s="6">
        <v>60</v>
      </c>
      <c r="J7" s="6">
        <v>82</v>
      </c>
      <c r="K7" s="6">
        <v>88</v>
      </c>
      <c r="L7" s="6">
        <v>108</v>
      </c>
      <c r="M7" s="6">
        <v>103</v>
      </c>
      <c r="N7" s="6">
        <v>124</v>
      </c>
      <c r="O7" s="6">
        <v>129</v>
      </c>
      <c r="P7" s="6">
        <v>128</v>
      </c>
      <c r="Q7" s="6">
        <v>114</v>
      </c>
      <c r="R7" s="64">
        <v>98</v>
      </c>
      <c r="S7" s="5">
        <v>89</v>
      </c>
      <c r="T7" s="64">
        <v>98</v>
      </c>
      <c r="U7" s="5">
        <v>73</v>
      </c>
      <c r="V7" s="5">
        <v>81</v>
      </c>
      <c r="W7" s="5">
        <v>85</v>
      </c>
      <c r="X7" s="5">
        <v>82</v>
      </c>
      <c r="Y7" s="48">
        <v>71</v>
      </c>
      <c r="Z7" s="5">
        <v>80</v>
      </c>
      <c r="AA7" s="5">
        <v>78</v>
      </c>
      <c r="AB7" s="48">
        <v>83</v>
      </c>
      <c r="AC7" s="48">
        <v>75</v>
      </c>
    </row>
    <row r="8" spans="1:29" x14ac:dyDescent="0.55000000000000004">
      <c r="A8" s="4" t="s">
        <v>25</v>
      </c>
      <c r="B8" s="5">
        <v>11</v>
      </c>
      <c r="C8" s="6">
        <v>19</v>
      </c>
      <c r="D8" s="6">
        <v>12</v>
      </c>
      <c r="E8" s="6">
        <v>10</v>
      </c>
      <c r="F8" s="6">
        <v>14</v>
      </c>
      <c r="G8" s="6">
        <v>7</v>
      </c>
      <c r="H8" s="6">
        <v>6</v>
      </c>
      <c r="I8" s="6">
        <v>3</v>
      </c>
      <c r="J8" s="6">
        <v>1</v>
      </c>
      <c r="K8" s="6">
        <v>0</v>
      </c>
      <c r="L8" s="6">
        <v>2</v>
      </c>
      <c r="M8" s="6">
        <v>5</v>
      </c>
      <c r="N8" s="6">
        <v>5</v>
      </c>
      <c r="O8" s="6">
        <v>11</v>
      </c>
      <c r="P8" s="6">
        <v>11</v>
      </c>
      <c r="Q8" s="6">
        <v>7</v>
      </c>
      <c r="R8" s="64">
        <v>3</v>
      </c>
      <c r="S8" s="5">
        <v>1</v>
      </c>
      <c r="T8" s="64">
        <v>3</v>
      </c>
      <c r="U8" s="5">
        <v>2</v>
      </c>
      <c r="V8" s="5">
        <v>0</v>
      </c>
      <c r="W8" s="5">
        <v>1</v>
      </c>
      <c r="X8" s="5">
        <v>1</v>
      </c>
      <c r="Y8" s="49">
        <v>0</v>
      </c>
      <c r="Z8" s="5">
        <v>0</v>
      </c>
      <c r="AA8" s="5">
        <v>0</v>
      </c>
      <c r="AB8" s="48">
        <v>1</v>
      </c>
      <c r="AC8" s="48">
        <v>0</v>
      </c>
    </row>
    <row r="9" spans="1:29" x14ac:dyDescent="0.55000000000000004">
      <c r="A9" s="4" t="s">
        <v>26</v>
      </c>
      <c r="B9" s="5">
        <v>162</v>
      </c>
      <c r="C9" s="6">
        <v>187</v>
      </c>
      <c r="D9" s="6">
        <v>206</v>
      </c>
      <c r="E9" s="6">
        <v>202</v>
      </c>
      <c r="F9" s="6">
        <v>187</v>
      </c>
      <c r="G9" s="6">
        <v>188</v>
      </c>
      <c r="H9" s="6">
        <v>163</v>
      </c>
      <c r="I9" s="6">
        <v>151</v>
      </c>
      <c r="J9" s="6">
        <v>120</v>
      </c>
      <c r="K9" s="6">
        <v>124</v>
      </c>
      <c r="L9" s="6">
        <v>115</v>
      </c>
      <c r="M9" s="6">
        <v>121</v>
      </c>
      <c r="N9" s="6">
        <v>127</v>
      </c>
      <c r="O9" s="6">
        <v>122</v>
      </c>
      <c r="P9" s="6">
        <v>133</v>
      </c>
      <c r="Q9" s="6">
        <v>118</v>
      </c>
      <c r="R9" s="64">
        <v>104</v>
      </c>
      <c r="S9" s="5">
        <v>110</v>
      </c>
      <c r="T9" s="64">
        <v>120</v>
      </c>
      <c r="U9" s="5">
        <v>115</v>
      </c>
      <c r="V9" s="5">
        <v>121</v>
      </c>
      <c r="W9" s="5">
        <v>113</v>
      </c>
      <c r="X9" s="5">
        <v>96</v>
      </c>
      <c r="Y9" s="48">
        <v>95</v>
      </c>
      <c r="Z9" s="5">
        <v>99</v>
      </c>
      <c r="AA9" s="5">
        <v>110</v>
      </c>
      <c r="AB9" s="48">
        <v>119</v>
      </c>
      <c r="AC9" s="48">
        <v>117</v>
      </c>
    </row>
    <row r="10" spans="1:29" x14ac:dyDescent="0.55000000000000004">
      <c r="A10" s="4" t="s">
        <v>27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8</v>
      </c>
      <c r="O10" s="6">
        <v>26</v>
      </c>
      <c r="P10" s="6">
        <v>30</v>
      </c>
      <c r="Q10" s="6">
        <v>32</v>
      </c>
      <c r="R10" s="64">
        <v>40</v>
      </c>
      <c r="S10" s="5">
        <v>35</v>
      </c>
      <c r="T10" s="64">
        <v>31</v>
      </c>
      <c r="U10" s="5">
        <v>24</v>
      </c>
      <c r="V10" s="5">
        <v>26</v>
      </c>
      <c r="W10" s="5">
        <v>27</v>
      </c>
      <c r="X10" s="5">
        <v>33</v>
      </c>
      <c r="Y10" s="48">
        <v>34</v>
      </c>
      <c r="Z10" s="5">
        <v>35</v>
      </c>
      <c r="AA10" s="5">
        <v>33</v>
      </c>
      <c r="AB10" s="48">
        <v>19</v>
      </c>
      <c r="AC10" s="48">
        <v>18</v>
      </c>
    </row>
    <row r="11" spans="1:29" x14ac:dyDescent="0.55000000000000004">
      <c r="A11" s="4" t="s">
        <v>28</v>
      </c>
      <c r="B11" s="5" t="s">
        <v>29</v>
      </c>
      <c r="C11" s="6" t="s">
        <v>29</v>
      </c>
      <c r="D11" s="6" t="s">
        <v>29</v>
      </c>
      <c r="E11" s="6">
        <v>0</v>
      </c>
      <c r="F11" s="6">
        <v>10</v>
      </c>
      <c r="G11" s="6">
        <v>9</v>
      </c>
      <c r="H11" s="6">
        <v>10</v>
      </c>
      <c r="I11" s="6">
        <v>13</v>
      </c>
      <c r="J11" s="6">
        <v>11</v>
      </c>
      <c r="K11" s="6">
        <v>11</v>
      </c>
      <c r="L11" s="6">
        <v>14</v>
      </c>
      <c r="M11" s="6">
        <v>11</v>
      </c>
      <c r="N11" s="6">
        <v>11</v>
      </c>
      <c r="O11" s="6">
        <v>12</v>
      </c>
      <c r="P11" s="6">
        <v>13</v>
      </c>
      <c r="Q11" s="6">
        <v>11</v>
      </c>
      <c r="R11" s="64">
        <v>7</v>
      </c>
      <c r="S11" s="5">
        <v>4</v>
      </c>
      <c r="T11" s="64">
        <v>10</v>
      </c>
      <c r="U11" s="5">
        <v>10</v>
      </c>
      <c r="V11" s="5">
        <v>6</v>
      </c>
      <c r="W11" s="5">
        <v>6</v>
      </c>
      <c r="X11" s="5">
        <v>4</v>
      </c>
      <c r="Y11" s="5">
        <v>3</v>
      </c>
      <c r="Z11" s="5">
        <v>4</v>
      </c>
      <c r="AA11" s="5">
        <v>3</v>
      </c>
      <c r="AB11" s="48">
        <v>4</v>
      </c>
      <c r="AC11" s="48">
        <v>4</v>
      </c>
    </row>
    <row r="12" spans="1:29" x14ac:dyDescent="0.55000000000000004">
      <c r="A12" s="4" t="s">
        <v>30</v>
      </c>
      <c r="B12" s="5">
        <v>9</v>
      </c>
      <c r="C12" s="6">
        <v>13</v>
      </c>
      <c r="D12" s="6">
        <v>16</v>
      </c>
      <c r="E12" s="6">
        <v>14</v>
      </c>
      <c r="F12" s="6">
        <v>17</v>
      </c>
      <c r="G12" s="6">
        <v>16</v>
      </c>
      <c r="H12" s="6">
        <v>18</v>
      </c>
      <c r="I12" s="6">
        <v>9</v>
      </c>
      <c r="J12" s="6">
        <v>17</v>
      </c>
      <c r="K12" s="6">
        <v>23</v>
      </c>
      <c r="L12" s="6">
        <v>16</v>
      </c>
      <c r="M12" s="6">
        <v>20</v>
      </c>
      <c r="N12" s="6">
        <v>17</v>
      </c>
      <c r="O12" s="6">
        <v>17</v>
      </c>
      <c r="P12" s="6">
        <v>14</v>
      </c>
      <c r="Q12" s="6">
        <v>16</v>
      </c>
      <c r="R12" s="64">
        <v>11</v>
      </c>
      <c r="S12" s="5">
        <v>9</v>
      </c>
      <c r="T12" s="64">
        <v>10</v>
      </c>
      <c r="U12" s="5">
        <v>10</v>
      </c>
      <c r="V12" s="5">
        <v>9</v>
      </c>
      <c r="W12" s="5">
        <v>15</v>
      </c>
      <c r="X12" s="5">
        <v>16</v>
      </c>
      <c r="Y12" s="5">
        <v>19</v>
      </c>
      <c r="Z12" s="5">
        <v>16</v>
      </c>
      <c r="AA12" s="5">
        <v>15</v>
      </c>
      <c r="AB12" s="48">
        <v>13</v>
      </c>
      <c r="AC12" s="48">
        <v>19</v>
      </c>
    </row>
    <row r="13" spans="1:29" x14ac:dyDescent="0.55000000000000004">
      <c r="A13" s="4" t="s">
        <v>31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64">
        <v>165</v>
      </c>
      <c r="S13" s="5">
        <v>286</v>
      </c>
      <c r="T13" s="64">
        <v>309</v>
      </c>
      <c r="U13" s="5">
        <v>322</v>
      </c>
      <c r="V13" s="5">
        <v>351</v>
      </c>
      <c r="W13" s="5">
        <v>355</v>
      </c>
      <c r="X13" s="5">
        <v>317</v>
      </c>
      <c r="Y13" s="5">
        <v>268</v>
      </c>
      <c r="Z13" s="5">
        <v>245</v>
      </c>
      <c r="AA13" s="5">
        <v>209</v>
      </c>
      <c r="AB13" s="48">
        <v>278</v>
      </c>
      <c r="AC13" s="48">
        <v>286</v>
      </c>
    </row>
    <row r="14" spans="1:29" x14ac:dyDescent="0.55000000000000004">
      <c r="A14" s="4" t="s">
        <v>32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2</v>
      </c>
      <c r="K14" s="6">
        <v>15</v>
      </c>
      <c r="L14" s="6">
        <v>24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48">
        <v>0</v>
      </c>
      <c r="AC14" s="48">
        <v>0</v>
      </c>
    </row>
    <row r="15" spans="1:29" x14ac:dyDescent="0.55000000000000004">
      <c r="A15" s="4" t="s">
        <v>33</v>
      </c>
      <c r="B15" s="5">
        <v>24</v>
      </c>
      <c r="C15" s="6">
        <v>20</v>
      </c>
      <c r="D15" s="6">
        <v>15</v>
      </c>
      <c r="E15" s="6">
        <v>10</v>
      </c>
      <c r="F15" s="6">
        <v>28</v>
      </c>
      <c r="G15" s="6">
        <v>32</v>
      </c>
      <c r="H15" s="6">
        <v>51</v>
      </c>
      <c r="I15" s="6">
        <v>38</v>
      </c>
      <c r="J15" s="6">
        <v>43</v>
      </c>
      <c r="K15" s="6">
        <v>32</v>
      </c>
      <c r="L15" s="6">
        <v>23</v>
      </c>
      <c r="M15" s="6">
        <v>15</v>
      </c>
      <c r="N15" s="6">
        <v>8</v>
      </c>
      <c r="O15" s="6">
        <v>4</v>
      </c>
      <c r="P15" s="6">
        <v>1</v>
      </c>
      <c r="Q15" s="6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48">
        <v>0</v>
      </c>
      <c r="AC15" s="48">
        <v>0</v>
      </c>
    </row>
    <row r="16" spans="1:29" x14ac:dyDescent="0.55000000000000004">
      <c r="A16" s="4" t="s">
        <v>34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65</v>
      </c>
      <c r="L16" s="6">
        <v>101</v>
      </c>
      <c r="M16" s="6">
        <v>81</v>
      </c>
      <c r="N16" s="6">
        <v>53</v>
      </c>
      <c r="O16" s="6">
        <v>74</v>
      </c>
      <c r="P16" s="6">
        <v>33</v>
      </c>
      <c r="Q16" s="6">
        <v>15</v>
      </c>
      <c r="R16" s="5">
        <v>19</v>
      </c>
      <c r="S16" s="5">
        <v>12</v>
      </c>
      <c r="T16" s="5">
        <v>8</v>
      </c>
      <c r="U16" s="5">
        <v>4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48">
        <v>0</v>
      </c>
      <c r="AC16" s="48">
        <v>0</v>
      </c>
    </row>
    <row r="17" spans="1:29" x14ac:dyDescent="0.55000000000000004">
      <c r="A17" s="14" t="s">
        <v>35</v>
      </c>
      <c r="B17" s="23">
        <v>35</v>
      </c>
      <c r="C17" s="18">
        <v>140</v>
      </c>
      <c r="D17" s="18">
        <v>263</v>
      </c>
      <c r="E17" s="18">
        <v>303</v>
      </c>
      <c r="F17" s="18">
        <v>322</v>
      </c>
      <c r="G17" s="18">
        <v>304</v>
      </c>
      <c r="H17" s="18">
        <v>294</v>
      </c>
      <c r="I17" s="18">
        <v>331</v>
      </c>
      <c r="J17" s="18">
        <v>318</v>
      </c>
      <c r="K17" s="18">
        <v>439</v>
      </c>
      <c r="L17" s="18">
        <v>522</v>
      </c>
      <c r="M17" s="18">
        <v>561</v>
      </c>
      <c r="N17" s="6">
        <v>605</v>
      </c>
      <c r="O17" s="6">
        <v>527</v>
      </c>
      <c r="P17" s="6">
        <v>559</v>
      </c>
      <c r="Q17" s="6">
        <v>569</v>
      </c>
      <c r="R17" s="64">
        <v>578</v>
      </c>
      <c r="S17" s="5">
        <v>556</v>
      </c>
      <c r="T17" s="64">
        <v>546</v>
      </c>
      <c r="U17" s="5">
        <v>532</v>
      </c>
      <c r="V17" s="5">
        <v>488</v>
      </c>
      <c r="W17" s="5">
        <v>544</v>
      </c>
      <c r="X17" s="5">
        <v>561</v>
      </c>
      <c r="Y17" s="48">
        <v>631</v>
      </c>
      <c r="Z17" s="5">
        <v>612</v>
      </c>
      <c r="AA17" s="5">
        <v>564</v>
      </c>
      <c r="AB17" s="48">
        <v>490</v>
      </c>
      <c r="AC17" s="48">
        <f>19+453</f>
        <v>472</v>
      </c>
    </row>
    <row r="18" spans="1:29" x14ac:dyDescent="0.55000000000000004">
      <c r="A18" s="4" t="s">
        <v>36</v>
      </c>
      <c r="B18" s="5">
        <v>157</v>
      </c>
      <c r="C18" s="6">
        <v>178</v>
      </c>
      <c r="D18" s="6">
        <v>152</v>
      </c>
      <c r="E18" s="6">
        <v>172</v>
      </c>
      <c r="F18" s="6">
        <v>205</v>
      </c>
      <c r="G18" s="6">
        <v>178</v>
      </c>
      <c r="H18" s="6">
        <v>207</v>
      </c>
      <c r="I18" s="6">
        <v>189</v>
      </c>
      <c r="J18" s="6">
        <v>133</v>
      </c>
      <c r="K18" s="6">
        <v>154</v>
      </c>
      <c r="L18" s="6">
        <v>181</v>
      </c>
      <c r="M18" s="6">
        <v>197</v>
      </c>
      <c r="N18" s="6">
        <v>232</v>
      </c>
      <c r="O18" s="6">
        <v>256</v>
      </c>
      <c r="P18" s="6">
        <v>296</v>
      </c>
      <c r="Q18" s="6">
        <v>383</v>
      </c>
      <c r="R18" s="64">
        <v>429</v>
      </c>
      <c r="S18" s="5">
        <v>422</v>
      </c>
      <c r="T18" s="64">
        <v>432</v>
      </c>
      <c r="U18" s="5">
        <v>418</v>
      </c>
      <c r="V18" s="5">
        <v>405</v>
      </c>
      <c r="W18" s="5">
        <v>386</v>
      </c>
      <c r="X18" s="60">
        <v>367</v>
      </c>
      <c r="Y18" s="48">
        <v>318</v>
      </c>
      <c r="Z18" s="5">
        <v>264</v>
      </c>
      <c r="AA18" s="5">
        <v>270</v>
      </c>
      <c r="AB18" s="48">
        <v>333</v>
      </c>
      <c r="AC18" s="48">
        <v>353</v>
      </c>
    </row>
    <row r="19" spans="1:29" x14ac:dyDescent="0.55000000000000004">
      <c r="A19" s="4" t="s">
        <v>37</v>
      </c>
      <c r="B19" s="5">
        <v>451</v>
      </c>
      <c r="C19" s="6">
        <v>472</v>
      </c>
      <c r="D19" s="6">
        <v>495</v>
      </c>
      <c r="E19" s="6">
        <v>449</v>
      </c>
      <c r="F19" s="6">
        <v>481</v>
      </c>
      <c r="G19" s="6">
        <v>446</v>
      </c>
      <c r="H19" s="6">
        <v>434</v>
      </c>
      <c r="I19" s="6">
        <v>434</v>
      </c>
      <c r="J19" s="6">
        <v>416</v>
      </c>
      <c r="K19" s="6">
        <v>413</v>
      </c>
      <c r="L19" s="6">
        <v>425</v>
      </c>
      <c r="M19" s="6">
        <v>461</v>
      </c>
      <c r="N19" s="6">
        <v>468</v>
      </c>
      <c r="O19" s="6">
        <v>493</v>
      </c>
      <c r="P19" s="6">
        <v>422</v>
      </c>
      <c r="Q19" s="6">
        <v>405</v>
      </c>
      <c r="R19" s="64">
        <v>354</v>
      </c>
      <c r="S19" s="5">
        <v>361</v>
      </c>
      <c r="T19" s="64">
        <v>322</v>
      </c>
      <c r="U19" s="5">
        <v>309</v>
      </c>
      <c r="V19" s="5">
        <v>311</v>
      </c>
      <c r="W19" s="5">
        <v>319</v>
      </c>
      <c r="X19" s="5">
        <v>287</v>
      </c>
      <c r="Y19" s="48">
        <v>284</v>
      </c>
      <c r="Z19" s="5">
        <v>268</v>
      </c>
      <c r="AA19" s="5">
        <v>277</v>
      </c>
      <c r="AB19" s="48">
        <v>249</v>
      </c>
      <c r="AC19" s="48">
        <v>202</v>
      </c>
    </row>
    <row r="20" spans="1:29" x14ac:dyDescent="0.55000000000000004">
      <c r="A20" s="4" t="s">
        <v>38</v>
      </c>
      <c r="B20" s="5">
        <v>11</v>
      </c>
      <c r="C20" s="6">
        <v>15</v>
      </c>
      <c r="D20" s="6">
        <v>13</v>
      </c>
      <c r="E20" s="6">
        <v>18</v>
      </c>
      <c r="F20" s="6">
        <v>25</v>
      </c>
      <c r="G20" s="6">
        <v>12</v>
      </c>
      <c r="H20" s="6">
        <v>14</v>
      </c>
      <c r="I20" s="6">
        <v>12</v>
      </c>
      <c r="J20" s="6">
        <v>15</v>
      </c>
      <c r="K20" s="6">
        <v>15</v>
      </c>
      <c r="L20" s="6">
        <v>15</v>
      </c>
      <c r="M20" s="6">
        <v>19</v>
      </c>
      <c r="N20" s="6">
        <v>17</v>
      </c>
      <c r="O20" s="6">
        <v>17</v>
      </c>
      <c r="P20" s="6">
        <v>17</v>
      </c>
      <c r="Q20" s="6">
        <v>17</v>
      </c>
      <c r="R20" s="64">
        <v>17</v>
      </c>
      <c r="S20" s="5">
        <v>20</v>
      </c>
      <c r="T20" s="64">
        <v>19</v>
      </c>
      <c r="U20" s="5">
        <v>19</v>
      </c>
      <c r="V20" s="5">
        <v>24</v>
      </c>
      <c r="W20" s="5">
        <v>23</v>
      </c>
      <c r="X20" s="5">
        <v>20</v>
      </c>
      <c r="Y20" s="5">
        <v>11</v>
      </c>
      <c r="Z20" s="5">
        <v>16</v>
      </c>
      <c r="AA20" s="5">
        <v>11</v>
      </c>
      <c r="AB20" s="48">
        <v>12</v>
      </c>
      <c r="AC20" s="48">
        <v>0</v>
      </c>
    </row>
    <row r="21" spans="1:29" x14ac:dyDescent="0.55000000000000004">
      <c r="A21" s="4" t="s">
        <v>39</v>
      </c>
      <c r="B21" s="5">
        <v>27</v>
      </c>
      <c r="C21" s="6">
        <v>29</v>
      </c>
      <c r="D21" s="6">
        <v>32</v>
      </c>
      <c r="E21" s="6">
        <v>20</v>
      </c>
      <c r="F21" s="6">
        <v>15</v>
      </c>
      <c r="G21" s="6">
        <v>10</v>
      </c>
      <c r="H21" s="6">
        <v>17</v>
      </c>
      <c r="I21" s="6">
        <v>20</v>
      </c>
      <c r="J21" s="6">
        <v>8</v>
      </c>
      <c r="K21" s="6">
        <v>13</v>
      </c>
      <c r="L21" s="6">
        <v>19</v>
      </c>
      <c r="M21" s="6">
        <v>16</v>
      </c>
      <c r="N21" s="6">
        <v>16</v>
      </c>
      <c r="O21" s="6">
        <v>20</v>
      </c>
      <c r="P21" s="6">
        <v>31</v>
      </c>
      <c r="Q21" s="6">
        <v>35</v>
      </c>
      <c r="R21" s="64">
        <v>33</v>
      </c>
      <c r="S21" s="5">
        <v>27</v>
      </c>
      <c r="T21" s="64">
        <v>26</v>
      </c>
      <c r="U21" s="5">
        <v>20</v>
      </c>
      <c r="V21" s="5">
        <v>19</v>
      </c>
      <c r="W21" s="5">
        <v>15</v>
      </c>
      <c r="X21" s="5">
        <v>13</v>
      </c>
      <c r="Y21" s="5">
        <v>9</v>
      </c>
      <c r="Z21" s="5">
        <v>8</v>
      </c>
      <c r="AA21" s="5">
        <v>13</v>
      </c>
      <c r="AB21" s="48">
        <v>10</v>
      </c>
      <c r="AC21" s="48">
        <v>5</v>
      </c>
    </row>
    <row r="22" spans="1:29" ht="16.5" customHeight="1" x14ac:dyDescent="0.55000000000000004">
      <c r="A22" s="4" t="s">
        <v>40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5">
        <v>0</v>
      </c>
      <c r="T22" s="64">
        <v>0</v>
      </c>
      <c r="U22" s="5">
        <v>7</v>
      </c>
      <c r="V22" s="5">
        <v>12</v>
      </c>
      <c r="W22" s="5">
        <v>14</v>
      </c>
      <c r="X22" s="5">
        <v>0</v>
      </c>
      <c r="Y22" s="5">
        <v>0</v>
      </c>
      <c r="Z22" s="5">
        <v>0</v>
      </c>
      <c r="AA22" s="5">
        <v>0</v>
      </c>
      <c r="AB22" s="48">
        <v>0</v>
      </c>
      <c r="AC22" s="48">
        <v>0</v>
      </c>
    </row>
    <row r="23" spans="1:29" x14ac:dyDescent="0.55000000000000004">
      <c r="A23" s="14" t="s">
        <v>41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68"/>
      <c r="S23" s="69">
        <v>5</v>
      </c>
      <c r="T23" s="5">
        <v>19</v>
      </c>
      <c r="U23" s="5">
        <v>45</v>
      </c>
      <c r="V23" s="5">
        <v>51</v>
      </c>
      <c r="W23" s="5">
        <v>46</v>
      </c>
      <c r="X23" s="5">
        <v>42</v>
      </c>
      <c r="Y23" s="5">
        <v>40</v>
      </c>
      <c r="Z23" s="5">
        <v>32</v>
      </c>
      <c r="AA23" s="5">
        <v>33</v>
      </c>
      <c r="AB23" s="5">
        <v>36</v>
      </c>
      <c r="AC23" s="5">
        <v>20</v>
      </c>
    </row>
    <row r="24" spans="1:29" x14ac:dyDescent="0.55000000000000004">
      <c r="A24" s="4" t="s">
        <v>42</v>
      </c>
      <c r="B24" s="5">
        <v>189</v>
      </c>
      <c r="C24" s="6">
        <v>179</v>
      </c>
      <c r="D24" s="6">
        <v>189</v>
      </c>
      <c r="E24" s="6">
        <v>208</v>
      </c>
      <c r="F24" s="6">
        <v>180</v>
      </c>
      <c r="G24" s="6">
        <v>160</v>
      </c>
      <c r="H24" s="6">
        <v>166</v>
      </c>
      <c r="I24" s="6">
        <v>157</v>
      </c>
      <c r="J24" s="6">
        <v>158</v>
      </c>
      <c r="K24" s="6">
        <v>168</v>
      </c>
      <c r="L24" s="6">
        <v>200</v>
      </c>
      <c r="M24" s="6">
        <v>202</v>
      </c>
      <c r="N24" s="6">
        <v>200</v>
      </c>
      <c r="O24" s="6">
        <v>212</v>
      </c>
      <c r="P24" s="6">
        <v>191</v>
      </c>
      <c r="Q24" s="6">
        <v>189</v>
      </c>
      <c r="R24" s="5">
        <v>186</v>
      </c>
      <c r="S24" s="5">
        <v>161</v>
      </c>
      <c r="T24" s="64">
        <v>131</v>
      </c>
      <c r="U24" s="5">
        <v>116</v>
      </c>
      <c r="V24" s="5">
        <v>135</v>
      </c>
      <c r="W24" s="5">
        <v>123</v>
      </c>
      <c r="X24" s="5">
        <v>132</v>
      </c>
      <c r="Y24" s="48">
        <v>119</v>
      </c>
      <c r="Z24" s="5">
        <v>127</v>
      </c>
      <c r="AA24" s="5">
        <v>144</v>
      </c>
      <c r="AB24" s="49">
        <v>129</v>
      </c>
      <c r="AC24" s="49">
        <v>108</v>
      </c>
    </row>
    <row r="25" spans="1:29" x14ac:dyDescent="0.55000000000000004">
      <c r="A25" s="4" t="s">
        <v>43</v>
      </c>
      <c r="E25" s="6">
        <v>0</v>
      </c>
      <c r="F25" s="6">
        <v>1</v>
      </c>
      <c r="G25" s="6">
        <v>2</v>
      </c>
      <c r="H25" s="6">
        <v>4</v>
      </c>
      <c r="I25" s="6">
        <v>5</v>
      </c>
      <c r="J25" s="6">
        <v>16</v>
      </c>
      <c r="K25" s="6">
        <v>15</v>
      </c>
      <c r="L25" s="6">
        <v>28</v>
      </c>
      <c r="M25" s="6">
        <v>27</v>
      </c>
      <c r="N25" s="6">
        <v>26</v>
      </c>
      <c r="O25" s="6">
        <v>35</v>
      </c>
      <c r="P25" s="6">
        <v>42</v>
      </c>
      <c r="Q25" s="6">
        <v>36</v>
      </c>
      <c r="R25" s="5">
        <v>32</v>
      </c>
      <c r="S25" s="5">
        <v>21</v>
      </c>
      <c r="T25" s="64">
        <v>26</v>
      </c>
      <c r="U25" s="5">
        <v>21</v>
      </c>
      <c r="V25" s="5">
        <v>19</v>
      </c>
      <c r="W25" s="5">
        <v>17</v>
      </c>
      <c r="X25" s="5">
        <v>14</v>
      </c>
      <c r="Y25" s="48">
        <v>15</v>
      </c>
      <c r="Z25" s="5">
        <v>9</v>
      </c>
      <c r="AA25" s="5">
        <v>3</v>
      </c>
      <c r="AB25" s="48">
        <v>2</v>
      </c>
      <c r="AC25" s="48">
        <v>2</v>
      </c>
    </row>
    <row r="26" spans="1:29" x14ac:dyDescent="0.55000000000000004">
      <c r="A26" s="4" t="s">
        <v>44</v>
      </c>
      <c r="B26" s="5">
        <v>233</v>
      </c>
      <c r="C26" s="6">
        <v>198</v>
      </c>
      <c r="D26" s="6">
        <v>166</v>
      </c>
      <c r="E26" s="6">
        <v>144</v>
      </c>
      <c r="F26" s="6">
        <f>166+5</f>
        <v>171</v>
      </c>
      <c r="G26" s="6">
        <f>183+1</f>
        <v>184</v>
      </c>
      <c r="H26" s="6">
        <v>164</v>
      </c>
      <c r="I26" s="6">
        <v>145</v>
      </c>
      <c r="J26" s="6">
        <v>151</v>
      </c>
      <c r="K26" s="6">
        <v>143</v>
      </c>
      <c r="L26" s="6">
        <v>142</v>
      </c>
      <c r="M26" s="6">
        <v>98</v>
      </c>
      <c r="N26" s="6">
        <v>53</v>
      </c>
      <c r="O26" s="6">
        <v>32</v>
      </c>
      <c r="P26" s="6">
        <v>77</v>
      </c>
      <c r="Q26" s="6">
        <v>109</v>
      </c>
      <c r="R26" s="5">
        <v>148</v>
      </c>
      <c r="S26" s="5">
        <v>160</v>
      </c>
      <c r="T26" s="5">
        <v>151</v>
      </c>
      <c r="U26" s="5">
        <f>158+2</f>
        <v>160</v>
      </c>
      <c r="V26" s="5">
        <f>145+3</f>
        <v>148</v>
      </c>
      <c r="W26" s="5">
        <v>118</v>
      </c>
      <c r="X26" s="5">
        <v>112</v>
      </c>
      <c r="Y26" s="48">
        <v>104</v>
      </c>
      <c r="Z26" s="5">
        <v>85</v>
      </c>
      <c r="AA26" s="5">
        <v>83</v>
      </c>
      <c r="AB26" s="48">
        <v>86</v>
      </c>
      <c r="AC26" s="48">
        <v>89</v>
      </c>
    </row>
    <row r="27" spans="1:29" x14ac:dyDescent="0.55000000000000004">
      <c r="A27" s="4" t="s">
        <v>45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5">
        <v>0</v>
      </c>
      <c r="T27" s="5">
        <v>0</v>
      </c>
      <c r="U27" s="5">
        <v>0</v>
      </c>
      <c r="V27" s="5">
        <v>65</v>
      </c>
      <c r="W27" s="5">
        <v>110</v>
      </c>
      <c r="X27" s="5">
        <v>130</v>
      </c>
      <c r="Y27" s="5">
        <v>136</v>
      </c>
      <c r="Z27" s="5">
        <v>126</v>
      </c>
      <c r="AA27" s="5">
        <v>122</v>
      </c>
      <c r="AB27" s="48">
        <v>116</v>
      </c>
      <c r="AC27" s="48">
        <v>123</v>
      </c>
    </row>
    <row r="28" spans="1:29" x14ac:dyDescent="0.55000000000000004">
      <c r="A28" s="4" t="s">
        <v>46</v>
      </c>
      <c r="B28" s="5">
        <v>12</v>
      </c>
      <c r="C28" s="6">
        <v>8</v>
      </c>
      <c r="D28" s="6">
        <v>9</v>
      </c>
      <c r="E28" s="6">
        <v>5</v>
      </c>
      <c r="F28" s="6">
        <v>11</v>
      </c>
      <c r="G28" s="6">
        <v>15</v>
      </c>
      <c r="H28" s="6">
        <v>7</v>
      </c>
      <c r="I28" s="6">
        <v>6</v>
      </c>
      <c r="J28" s="6">
        <v>8</v>
      </c>
      <c r="K28" s="6">
        <v>16</v>
      </c>
      <c r="L28" s="6">
        <v>14</v>
      </c>
      <c r="M28" s="6">
        <v>8</v>
      </c>
      <c r="N28" s="6">
        <v>9</v>
      </c>
      <c r="O28" s="6">
        <v>8</v>
      </c>
      <c r="P28" s="6">
        <v>7</v>
      </c>
      <c r="Q28" s="61">
        <v>7</v>
      </c>
      <c r="R28" s="5">
        <v>8</v>
      </c>
      <c r="S28" s="5">
        <v>10</v>
      </c>
      <c r="T28" s="64">
        <v>8</v>
      </c>
      <c r="U28" s="5">
        <v>5</v>
      </c>
      <c r="V28" s="5">
        <v>7</v>
      </c>
      <c r="W28" s="5">
        <v>7</v>
      </c>
      <c r="X28" s="5">
        <v>5</v>
      </c>
      <c r="Y28" s="48">
        <v>2</v>
      </c>
      <c r="Z28" s="5">
        <v>5</v>
      </c>
      <c r="AA28" s="5">
        <v>5</v>
      </c>
      <c r="AB28" s="48">
        <v>6</v>
      </c>
      <c r="AC28" s="48">
        <v>2</v>
      </c>
    </row>
    <row r="29" spans="1:29" x14ac:dyDescent="0.55000000000000004">
      <c r="A29" s="4" t="s">
        <v>47</v>
      </c>
      <c r="B29" s="5">
        <v>20</v>
      </c>
      <c r="C29" s="6">
        <v>23</v>
      </c>
      <c r="D29" s="6">
        <v>16</v>
      </c>
      <c r="E29" s="6">
        <v>20</v>
      </c>
      <c r="F29" s="6">
        <v>23</v>
      </c>
      <c r="G29" s="6">
        <v>22</v>
      </c>
      <c r="H29" s="6">
        <v>14</v>
      </c>
      <c r="I29" s="6">
        <v>13</v>
      </c>
      <c r="J29" s="6">
        <v>19</v>
      </c>
      <c r="K29" s="6">
        <v>19</v>
      </c>
      <c r="L29" s="6">
        <v>19</v>
      </c>
      <c r="M29" s="6">
        <v>8</v>
      </c>
      <c r="N29" s="6">
        <v>9</v>
      </c>
      <c r="O29" s="6">
        <v>7</v>
      </c>
      <c r="P29" s="6">
        <v>13</v>
      </c>
      <c r="Q29" s="6">
        <v>12</v>
      </c>
      <c r="R29" s="5">
        <v>7</v>
      </c>
      <c r="S29" s="5">
        <v>3</v>
      </c>
      <c r="T29" s="5">
        <v>2</v>
      </c>
      <c r="U29" s="5">
        <v>4</v>
      </c>
      <c r="V29" s="5">
        <v>16</v>
      </c>
      <c r="W29" s="5">
        <v>21</v>
      </c>
      <c r="X29" s="5">
        <v>10</v>
      </c>
      <c r="Y29" s="48">
        <v>11</v>
      </c>
      <c r="Z29" s="5">
        <v>11</v>
      </c>
      <c r="AA29" s="5">
        <v>11</v>
      </c>
      <c r="AB29" s="48">
        <v>17</v>
      </c>
      <c r="AC29" s="48">
        <v>18</v>
      </c>
    </row>
    <row r="30" spans="1:29" x14ac:dyDescent="0.55000000000000004">
      <c r="A30" s="4" t="s">
        <v>48</v>
      </c>
      <c r="B30" s="5">
        <v>55</v>
      </c>
      <c r="C30" s="6">
        <v>58</v>
      </c>
      <c r="D30" s="6">
        <v>57</v>
      </c>
      <c r="E30" s="6">
        <v>63</v>
      </c>
      <c r="F30" s="6">
        <v>54</v>
      </c>
      <c r="G30" s="6">
        <v>54</v>
      </c>
      <c r="H30" s="6">
        <v>41</v>
      </c>
      <c r="I30" s="6">
        <v>43</v>
      </c>
      <c r="J30" s="6">
        <v>45</v>
      </c>
      <c r="K30" s="6">
        <v>54</v>
      </c>
      <c r="L30" s="6">
        <v>53</v>
      </c>
      <c r="M30" s="6">
        <v>55</v>
      </c>
      <c r="N30" s="6">
        <v>64</v>
      </c>
      <c r="O30" s="6">
        <v>70</v>
      </c>
      <c r="P30" s="6">
        <v>84</v>
      </c>
      <c r="Q30" s="6">
        <v>87</v>
      </c>
      <c r="R30" s="5">
        <v>85</v>
      </c>
      <c r="S30" s="5">
        <v>85</v>
      </c>
      <c r="T30" s="64">
        <v>82</v>
      </c>
      <c r="U30" s="5">
        <v>92</v>
      </c>
      <c r="V30" s="5">
        <v>92</v>
      </c>
      <c r="W30" s="5">
        <v>78</v>
      </c>
      <c r="X30" s="5">
        <v>70</v>
      </c>
      <c r="Y30" s="5">
        <v>63</v>
      </c>
      <c r="Z30" s="5">
        <v>55</v>
      </c>
      <c r="AA30" s="5">
        <v>69</v>
      </c>
      <c r="AB30" s="48">
        <v>71</v>
      </c>
      <c r="AC30" s="48">
        <v>67</v>
      </c>
    </row>
    <row r="31" spans="1:29" x14ac:dyDescent="0.55000000000000004">
      <c r="A31" s="4" t="s">
        <v>49</v>
      </c>
      <c r="B31" s="5">
        <v>55</v>
      </c>
      <c r="C31" s="6">
        <v>58</v>
      </c>
      <c r="D31" s="6">
        <v>69</v>
      </c>
      <c r="E31" s="6">
        <v>60</v>
      </c>
      <c r="F31" s="6">
        <v>64</v>
      </c>
      <c r="G31" s="6">
        <v>55</v>
      </c>
      <c r="H31" s="6">
        <v>56</v>
      </c>
      <c r="I31" s="6">
        <v>56</v>
      </c>
      <c r="J31" s="6">
        <v>59</v>
      </c>
      <c r="K31" s="6">
        <v>62</v>
      </c>
      <c r="L31" s="6">
        <v>69</v>
      </c>
      <c r="M31" s="6">
        <v>88</v>
      </c>
      <c r="N31" s="6">
        <v>70</v>
      </c>
      <c r="O31" s="6">
        <v>65</v>
      </c>
      <c r="P31" s="6">
        <v>70</v>
      </c>
      <c r="Q31" s="6">
        <v>54</v>
      </c>
      <c r="R31" s="5">
        <v>52</v>
      </c>
      <c r="S31" s="5">
        <v>48</v>
      </c>
      <c r="T31" s="64">
        <v>54</v>
      </c>
      <c r="U31" s="5">
        <v>53</v>
      </c>
      <c r="V31" s="5">
        <v>41</v>
      </c>
      <c r="W31" s="5">
        <v>38</v>
      </c>
      <c r="X31" s="5">
        <v>36</v>
      </c>
      <c r="Y31" s="5">
        <v>34</v>
      </c>
      <c r="Z31" s="5">
        <v>36</v>
      </c>
      <c r="AA31" s="5">
        <v>26</v>
      </c>
      <c r="AB31" s="48">
        <v>35</v>
      </c>
      <c r="AC31" s="48">
        <v>31</v>
      </c>
    </row>
    <row r="32" spans="1:29" x14ac:dyDescent="0.55000000000000004">
      <c r="A32" s="4" t="s">
        <v>50</v>
      </c>
      <c r="B32" s="5">
        <v>6</v>
      </c>
      <c r="C32" s="6">
        <v>10</v>
      </c>
      <c r="D32" s="6">
        <v>12</v>
      </c>
      <c r="E32" s="6">
        <v>12</v>
      </c>
      <c r="F32" s="6">
        <v>20</v>
      </c>
      <c r="G32" s="6">
        <v>9</v>
      </c>
      <c r="H32" s="6">
        <v>10</v>
      </c>
      <c r="I32" s="6">
        <v>8</v>
      </c>
      <c r="J32" s="6">
        <v>9</v>
      </c>
      <c r="K32" s="6">
        <v>4</v>
      </c>
      <c r="L32" s="6">
        <v>9</v>
      </c>
      <c r="M32" s="6">
        <v>14</v>
      </c>
      <c r="N32" s="6">
        <v>18</v>
      </c>
      <c r="O32" s="6">
        <v>17</v>
      </c>
      <c r="P32" s="6">
        <v>16</v>
      </c>
      <c r="Q32" s="6">
        <v>11</v>
      </c>
      <c r="R32" s="5">
        <v>12</v>
      </c>
      <c r="S32" s="5">
        <v>15</v>
      </c>
      <c r="T32" s="64">
        <v>20</v>
      </c>
      <c r="U32" s="5">
        <v>15</v>
      </c>
      <c r="V32" s="5">
        <v>10</v>
      </c>
      <c r="W32" s="5">
        <v>13</v>
      </c>
      <c r="X32" s="5">
        <v>15</v>
      </c>
      <c r="Y32" s="5">
        <v>11</v>
      </c>
      <c r="Z32" s="5">
        <v>13</v>
      </c>
      <c r="AA32" s="5">
        <v>15</v>
      </c>
      <c r="AB32" s="48">
        <v>12</v>
      </c>
      <c r="AC32" s="48">
        <v>11</v>
      </c>
    </row>
    <row r="33" spans="1:29" x14ac:dyDescent="0.55000000000000004">
      <c r="A33" s="76" t="s">
        <v>51</v>
      </c>
      <c r="N33" s="6"/>
      <c r="Q33" s="6"/>
      <c r="R33" s="5"/>
      <c r="S33" s="5"/>
      <c r="T33" s="64"/>
      <c r="U33" s="5"/>
      <c r="Z33" s="5"/>
      <c r="AB33" s="48"/>
      <c r="AC33" s="48">
        <v>17</v>
      </c>
    </row>
    <row r="34" spans="1:29" x14ac:dyDescent="0.55000000000000004">
      <c r="A34" s="4" t="s">
        <v>52</v>
      </c>
      <c r="B34" s="5">
        <v>242</v>
      </c>
      <c r="C34" s="6">
        <v>250</v>
      </c>
      <c r="D34" s="6">
        <v>225</v>
      </c>
      <c r="E34" s="6">
        <v>231</v>
      </c>
      <c r="F34" s="6">
        <v>235</v>
      </c>
      <c r="G34" s="6">
        <v>269</v>
      </c>
      <c r="H34" s="6">
        <v>270</v>
      </c>
      <c r="I34" s="6">
        <v>274</v>
      </c>
      <c r="J34" s="6">
        <v>259</v>
      </c>
      <c r="K34" s="6">
        <v>249</v>
      </c>
      <c r="L34" s="6">
        <v>265</v>
      </c>
      <c r="M34" s="6">
        <v>283</v>
      </c>
      <c r="N34" s="6">
        <v>296</v>
      </c>
      <c r="O34" s="6">
        <v>288</v>
      </c>
      <c r="P34" s="6">
        <v>280</v>
      </c>
      <c r="Q34" s="6">
        <v>302</v>
      </c>
      <c r="R34" s="5">
        <v>292</v>
      </c>
      <c r="S34" s="5">
        <v>283</v>
      </c>
      <c r="T34" s="64">
        <v>289</v>
      </c>
      <c r="U34" s="5">
        <v>290</v>
      </c>
      <c r="V34" s="5">
        <v>258</v>
      </c>
      <c r="W34" s="5">
        <v>243</v>
      </c>
      <c r="X34" s="5">
        <v>267</v>
      </c>
      <c r="Y34" s="5">
        <v>267</v>
      </c>
      <c r="Z34" s="5">
        <v>239</v>
      </c>
      <c r="AA34" s="5">
        <v>226</v>
      </c>
      <c r="AB34" s="48">
        <v>206</v>
      </c>
      <c r="AC34" s="48">
        <v>198</v>
      </c>
    </row>
    <row r="35" spans="1:29" ht="13.5" customHeight="1" x14ac:dyDescent="0.55000000000000004">
      <c r="A35" s="4" t="s">
        <v>53</v>
      </c>
      <c r="B35" s="5">
        <v>558</v>
      </c>
      <c r="C35" s="6">
        <v>561</v>
      </c>
      <c r="D35" s="6">
        <v>591</v>
      </c>
      <c r="E35" s="6">
        <v>560</v>
      </c>
      <c r="F35" s="6">
        <v>586</v>
      </c>
      <c r="G35" s="6">
        <v>611</v>
      </c>
      <c r="H35" s="6">
        <v>562</v>
      </c>
      <c r="I35" s="6">
        <v>541</v>
      </c>
      <c r="J35" s="6">
        <v>534</v>
      </c>
      <c r="K35" s="6">
        <v>598</v>
      </c>
      <c r="L35" s="6">
        <v>599</v>
      </c>
      <c r="M35" s="6">
        <v>685</v>
      </c>
      <c r="N35" s="6">
        <v>732</v>
      </c>
      <c r="O35" s="6">
        <v>791</v>
      </c>
      <c r="P35" s="6">
        <v>836</v>
      </c>
      <c r="Q35" s="6">
        <v>873</v>
      </c>
      <c r="R35" s="5">
        <v>923</v>
      </c>
      <c r="S35" s="5">
        <v>951</v>
      </c>
      <c r="T35" s="64">
        <v>951</v>
      </c>
      <c r="U35" s="5">
        <v>951</v>
      </c>
      <c r="V35" s="5">
        <v>929</v>
      </c>
      <c r="W35" s="5">
        <v>942</v>
      </c>
      <c r="X35" s="6">
        <v>1010</v>
      </c>
      <c r="Y35" s="48">
        <v>1101</v>
      </c>
      <c r="Z35" s="6">
        <v>1169</v>
      </c>
      <c r="AA35" s="6">
        <v>1209</v>
      </c>
      <c r="AB35" s="48">
        <v>1187</v>
      </c>
      <c r="AC35" s="48">
        <v>1113</v>
      </c>
    </row>
    <row r="36" spans="1:29" ht="14.25" customHeight="1" x14ac:dyDescent="0.55000000000000004">
      <c r="A36" s="4" t="s">
        <v>54</v>
      </c>
      <c r="B36" s="5">
        <v>165</v>
      </c>
      <c r="C36" s="6">
        <v>169</v>
      </c>
      <c r="D36" s="6">
        <v>185</v>
      </c>
      <c r="E36" s="6">
        <v>184</v>
      </c>
      <c r="F36" s="6">
        <v>176</v>
      </c>
      <c r="G36" s="6">
        <v>171</v>
      </c>
      <c r="H36" s="6">
        <v>156</v>
      </c>
      <c r="I36" s="6">
        <v>130</v>
      </c>
      <c r="J36" s="6">
        <v>119</v>
      </c>
      <c r="K36" s="6">
        <v>138</v>
      </c>
      <c r="L36" s="6">
        <v>168</v>
      </c>
      <c r="M36" s="6">
        <v>151</v>
      </c>
      <c r="N36" s="6">
        <v>166</v>
      </c>
      <c r="O36" s="6">
        <f>4+169</f>
        <v>173</v>
      </c>
      <c r="P36" s="6">
        <f>4+166</f>
        <v>170</v>
      </c>
      <c r="Q36" s="6">
        <f>7+186</f>
        <v>193</v>
      </c>
      <c r="R36" s="5">
        <f>5+209</f>
        <v>214</v>
      </c>
      <c r="S36" s="5">
        <f>6+202</f>
        <v>208</v>
      </c>
      <c r="T36" s="64">
        <f>5+168</f>
        <v>173</v>
      </c>
      <c r="U36" s="5">
        <f>6+149</f>
        <v>155</v>
      </c>
      <c r="V36" s="5">
        <f>139+4</f>
        <v>143</v>
      </c>
      <c r="W36" s="5">
        <f>5+125</f>
        <v>130</v>
      </c>
      <c r="X36" s="5">
        <f>5+123</f>
        <v>128</v>
      </c>
      <c r="Y36" s="48">
        <f>2+101</f>
        <v>103</v>
      </c>
      <c r="Z36" s="5">
        <f>4+67</f>
        <v>71</v>
      </c>
      <c r="AA36" s="5">
        <v>29</v>
      </c>
      <c r="AB36" s="48">
        <v>10</v>
      </c>
      <c r="AC36" s="48">
        <v>2</v>
      </c>
    </row>
    <row r="37" spans="1:29" ht="9.6" hidden="1" customHeight="1" x14ac:dyDescent="0.55000000000000004">
      <c r="A37" s="4" t="s">
        <v>55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5">
        <v>0</v>
      </c>
      <c r="T37" s="64">
        <v>0</v>
      </c>
      <c r="U37" s="5">
        <v>0</v>
      </c>
      <c r="Z37" s="5"/>
      <c r="AB37" s="48"/>
      <c r="AC37" s="48"/>
    </row>
    <row r="38" spans="1:29" s="3" customFormat="1" x14ac:dyDescent="0.55000000000000004">
      <c r="A38" s="4" t="s">
        <v>56</v>
      </c>
      <c r="B38" s="5">
        <v>256</v>
      </c>
      <c r="C38" s="6">
        <v>237</v>
      </c>
      <c r="D38" s="6">
        <v>225</v>
      </c>
      <c r="E38" s="6">
        <v>206</v>
      </c>
      <c r="F38" s="5">
        <v>208</v>
      </c>
      <c r="G38" s="6">
        <v>202</v>
      </c>
      <c r="H38" s="6">
        <v>204</v>
      </c>
      <c r="I38" s="6">
        <v>195</v>
      </c>
      <c r="J38" s="6">
        <v>196</v>
      </c>
      <c r="K38" s="6">
        <v>223</v>
      </c>
      <c r="L38" s="6">
        <v>266</v>
      </c>
      <c r="M38" s="6">
        <v>268</v>
      </c>
      <c r="N38" s="6">
        <v>239</v>
      </c>
      <c r="O38" s="6">
        <v>252</v>
      </c>
      <c r="P38" s="6">
        <v>228</v>
      </c>
      <c r="Q38" s="6">
        <v>223</v>
      </c>
      <c r="R38" s="5">
        <v>248</v>
      </c>
      <c r="S38" s="5">
        <v>233</v>
      </c>
      <c r="T38" s="64">
        <v>211</v>
      </c>
      <c r="U38" s="5">
        <v>195</v>
      </c>
      <c r="V38" s="5">
        <v>162</v>
      </c>
      <c r="W38" s="5">
        <v>145</v>
      </c>
      <c r="X38" s="5">
        <v>162</v>
      </c>
      <c r="Y38" s="5">
        <v>151</v>
      </c>
      <c r="Z38" s="5">
        <v>164</v>
      </c>
      <c r="AA38" s="5">
        <v>187</v>
      </c>
      <c r="AB38" s="48">
        <v>153</v>
      </c>
      <c r="AC38" s="48">
        <v>141</v>
      </c>
    </row>
    <row r="39" spans="1:29" x14ac:dyDescent="0.55000000000000004">
      <c r="A39" s="4" t="s">
        <v>57</v>
      </c>
      <c r="B39" s="5">
        <v>58</v>
      </c>
      <c r="C39" s="6">
        <v>68</v>
      </c>
      <c r="D39" s="6">
        <v>83</v>
      </c>
      <c r="E39" s="6">
        <v>52</v>
      </c>
      <c r="F39" s="6">
        <v>55</v>
      </c>
      <c r="G39" s="6">
        <v>58</v>
      </c>
      <c r="H39" s="6">
        <v>60</v>
      </c>
      <c r="I39" s="6">
        <v>52</v>
      </c>
      <c r="J39" s="6">
        <v>45</v>
      </c>
      <c r="K39" s="6">
        <v>47</v>
      </c>
      <c r="L39" s="6">
        <v>48</v>
      </c>
      <c r="M39" s="6">
        <v>45</v>
      </c>
      <c r="N39" s="6">
        <v>65</v>
      </c>
      <c r="O39" s="6">
        <v>76</v>
      </c>
      <c r="P39" s="6">
        <v>63</v>
      </c>
      <c r="Q39" s="6">
        <v>62</v>
      </c>
      <c r="R39" s="5">
        <v>59</v>
      </c>
      <c r="S39" s="5">
        <v>60</v>
      </c>
      <c r="T39" s="64">
        <v>57</v>
      </c>
      <c r="U39" s="5">
        <v>46</v>
      </c>
      <c r="V39" s="5">
        <v>43</v>
      </c>
      <c r="W39" s="5">
        <v>42</v>
      </c>
      <c r="X39" s="5">
        <v>44</v>
      </c>
      <c r="Y39" s="5">
        <v>32</v>
      </c>
      <c r="Z39" s="5">
        <v>26</v>
      </c>
      <c r="AA39" s="5">
        <v>22</v>
      </c>
      <c r="AB39" s="48">
        <v>16</v>
      </c>
      <c r="AC39" s="48">
        <v>20</v>
      </c>
    </row>
    <row r="40" spans="1:29" x14ac:dyDescent="0.55000000000000004">
      <c r="A40" s="4" t="s">
        <v>58</v>
      </c>
      <c r="B40" s="5">
        <v>64</v>
      </c>
      <c r="C40" s="6">
        <v>80</v>
      </c>
      <c r="D40" s="6">
        <v>88</v>
      </c>
      <c r="E40" s="6">
        <v>82</v>
      </c>
      <c r="F40" s="6">
        <v>89</v>
      </c>
      <c r="G40" s="6">
        <v>98</v>
      </c>
      <c r="H40" s="6">
        <v>91</v>
      </c>
      <c r="I40" s="6">
        <v>53</v>
      </c>
      <c r="J40" s="6">
        <v>56</v>
      </c>
      <c r="K40" s="6">
        <v>46</v>
      </c>
      <c r="L40" s="6">
        <v>31</v>
      </c>
      <c r="M40" s="6">
        <v>46</v>
      </c>
      <c r="N40" s="6">
        <v>61</v>
      </c>
      <c r="O40" s="6">
        <v>79</v>
      </c>
      <c r="P40" s="6">
        <v>73</v>
      </c>
      <c r="Q40" s="6">
        <v>76</v>
      </c>
      <c r="R40" s="5">
        <v>73</v>
      </c>
      <c r="S40" s="5">
        <v>75</v>
      </c>
      <c r="T40" s="64">
        <v>70</v>
      </c>
      <c r="U40" s="5">
        <v>65</v>
      </c>
      <c r="V40" s="5">
        <v>60</v>
      </c>
      <c r="W40" s="5">
        <v>63</v>
      </c>
      <c r="X40" s="5">
        <v>61</v>
      </c>
      <c r="Y40" s="5">
        <v>62</v>
      </c>
      <c r="Z40" s="5">
        <v>60</v>
      </c>
      <c r="AA40" s="5">
        <v>57</v>
      </c>
      <c r="AB40" s="48">
        <v>54</v>
      </c>
      <c r="AC40" s="48">
        <v>59</v>
      </c>
    </row>
    <row r="41" spans="1:29" x14ac:dyDescent="0.55000000000000004">
      <c r="A41" s="4" t="s">
        <v>59</v>
      </c>
      <c r="B41" s="5">
        <v>23</v>
      </c>
      <c r="C41" s="6">
        <v>25</v>
      </c>
      <c r="D41" s="6">
        <v>21</v>
      </c>
      <c r="E41" s="6">
        <v>21</v>
      </c>
      <c r="F41" s="6">
        <v>23</v>
      </c>
      <c r="G41" s="6">
        <v>21</v>
      </c>
      <c r="H41" s="6">
        <v>13</v>
      </c>
      <c r="I41" s="6">
        <v>20</v>
      </c>
      <c r="J41" s="24">
        <f>20+2</f>
        <v>22</v>
      </c>
      <c r="K41" s="6">
        <v>25</v>
      </c>
      <c r="L41" s="6">
        <v>18</v>
      </c>
      <c r="M41" s="6">
        <v>24</v>
      </c>
      <c r="N41" s="6">
        <v>28</v>
      </c>
      <c r="O41" s="6">
        <v>23</v>
      </c>
      <c r="P41" s="6">
        <v>23</v>
      </c>
      <c r="Q41" s="6">
        <v>28</v>
      </c>
      <c r="R41" s="5">
        <v>28</v>
      </c>
      <c r="S41" s="5">
        <v>33</v>
      </c>
      <c r="T41" s="64">
        <v>28</v>
      </c>
      <c r="U41" s="5">
        <v>41</v>
      </c>
      <c r="V41" s="5">
        <v>39</v>
      </c>
      <c r="W41" s="5">
        <v>40</v>
      </c>
      <c r="X41" s="5">
        <v>35</v>
      </c>
      <c r="Y41" s="5">
        <v>30</v>
      </c>
      <c r="Z41" s="5">
        <v>26</v>
      </c>
      <c r="AA41" s="5">
        <v>31</v>
      </c>
      <c r="AB41" s="48">
        <v>32</v>
      </c>
      <c r="AC41" s="48">
        <v>26</v>
      </c>
    </row>
    <row r="42" spans="1:29" x14ac:dyDescent="0.55000000000000004">
      <c r="A42" s="4" t="s">
        <v>60</v>
      </c>
      <c r="B42" s="5">
        <v>14</v>
      </c>
      <c r="C42" s="6">
        <v>11</v>
      </c>
      <c r="D42" s="6">
        <v>10</v>
      </c>
      <c r="E42" s="6">
        <v>19</v>
      </c>
      <c r="F42" s="6">
        <v>14</v>
      </c>
      <c r="G42" s="6">
        <v>14</v>
      </c>
      <c r="H42" s="6">
        <v>12</v>
      </c>
      <c r="I42" s="6">
        <v>17</v>
      </c>
      <c r="J42" s="6">
        <v>8</v>
      </c>
      <c r="K42" s="6">
        <v>9</v>
      </c>
      <c r="L42" s="6">
        <v>8</v>
      </c>
      <c r="M42" s="6">
        <v>4</v>
      </c>
      <c r="N42" s="6">
        <v>7</v>
      </c>
      <c r="O42" s="6">
        <v>2</v>
      </c>
      <c r="P42" s="6">
        <v>1</v>
      </c>
      <c r="Q42" s="6">
        <v>3</v>
      </c>
      <c r="R42" s="5">
        <v>1</v>
      </c>
      <c r="S42" s="5">
        <v>3</v>
      </c>
      <c r="T42" s="5">
        <v>1</v>
      </c>
      <c r="U42" s="5">
        <v>0</v>
      </c>
      <c r="V42" s="5">
        <v>3</v>
      </c>
      <c r="W42" s="5">
        <v>1</v>
      </c>
      <c r="X42" s="5">
        <v>1</v>
      </c>
      <c r="Y42" s="5">
        <v>0</v>
      </c>
      <c r="Z42" s="5">
        <v>0</v>
      </c>
      <c r="AA42" s="5">
        <v>0</v>
      </c>
      <c r="AB42" s="48">
        <v>0</v>
      </c>
      <c r="AC42" s="48">
        <v>0</v>
      </c>
    </row>
    <row r="43" spans="1:29" x14ac:dyDescent="0.55000000000000004">
      <c r="A43" s="4" t="s">
        <v>61</v>
      </c>
      <c r="B43" s="6">
        <v>1606</v>
      </c>
      <c r="C43" s="6">
        <v>1588</v>
      </c>
      <c r="D43" s="6">
        <v>1755</v>
      </c>
      <c r="E43" s="6">
        <v>1717</v>
      </c>
      <c r="F43" s="6">
        <v>1729</v>
      </c>
      <c r="G43" s="6">
        <v>1587</v>
      </c>
      <c r="H43" s="6">
        <v>1490</v>
      </c>
      <c r="I43" s="6">
        <v>1313</v>
      </c>
      <c r="J43" s="6">
        <v>1341</v>
      </c>
      <c r="K43" s="6">
        <v>1434</v>
      </c>
      <c r="L43" s="6">
        <v>1458</v>
      </c>
      <c r="M43" s="6">
        <v>1466</v>
      </c>
      <c r="N43" s="6">
        <v>1264</v>
      </c>
      <c r="O43" s="6">
        <v>1296</v>
      </c>
      <c r="P43" s="25">
        <v>1236</v>
      </c>
      <c r="Q43" s="6">
        <v>1091</v>
      </c>
      <c r="R43" s="5">
        <v>933</v>
      </c>
      <c r="S43" s="5">
        <v>833</v>
      </c>
      <c r="T43" s="5">
        <v>894</v>
      </c>
      <c r="U43" s="5">
        <v>857</v>
      </c>
      <c r="V43" s="5">
        <v>826</v>
      </c>
      <c r="W43" s="5">
        <v>782</v>
      </c>
      <c r="X43" s="5">
        <v>705</v>
      </c>
      <c r="Y43" s="60">
        <v>621</v>
      </c>
      <c r="Z43" s="60">
        <v>515</v>
      </c>
      <c r="AA43" s="5">
        <v>456</v>
      </c>
      <c r="AB43" s="48">
        <v>330</v>
      </c>
      <c r="AC43" s="48">
        <v>277</v>
      </c>
    </row>
    <row r="44" spans="1:29" x14ac:dyDescent="0.55000000000000004">
      <c r="A44" s="26" t="s">
        <v>62</v>
      </c>
      <c r="B44" s="27"/>
      <c r="C44" s="27"/>
      <c r="D44" s="27" t="e">
        <f>SUM(#REF!,D42,D43,D7:D28,D31:D40)</f>
        <v>#REF!</v>
      </c>
      <c r="E44" s="27">
        <f t="shared" ref="E44:AC44" si="0">SUM(E5:E43)</f>
        <v>4942</v>
      </c>
      <c r="F44" s="27">
        <f t="shared" si="0"/>
        <v>5100</v>
      </c>
      <c r="G44" s="27">
        <f t="shared" si="0"/>
        <v>4878</v>
      </c>
      <c r="H44" s="27">
        <f t="shared" si="0"/>
        <v>4679</v>
      </c>
      <c r="I44" s="27">
        <f t="shared" si="0"/>
        <v>4363</v>
      </c>
      <c r="J44" s="27">
        <f t="shared" si="0"/>
        <v>4285</v>
      </c>
      <c r="K44" s="27">
        <f t="shared" si="0"/>
        <v>4721</v>
      </c>
      <c r="L44" s="27">
        <f t="shared" si="0"/>
        <v>5049</v>
      </c>
      <c r="M44" s="27">
        <f t="shared" si="0"/>
        <v>5156</v>
      </c>
      <c r="N44" s="27">
        <f t="shared" si="0"/>
        <v>5081</v>
      </c>
      <c r="O44" s="27">
        <f t="shared" si="0"/>
        <v>5209</v>
      </c>
      <c r="P44" s="27">
        <f t="shared" si="0"/>
        <v>5175</v>
      </c>
      <c r="Q44" s="27">
        <f t="shared" si="0"/>
        <v>5157</v>
      </c>
      <c r="R44" s="65">
        <f t="shared" si="0"/>
        <v>5215</v>
      </c>
      <c r="S44" s="65">
        <f t="shared" si="0"/>
        <v>5159</v>
      </c>
      <c r="T44" s="65">
        <f t="shared" si="0"/>
        <v>5142</v>
      </c>
      <c r="U44" s="65">
        <f t="shared" si="0"/>
        <v>5004</v>
      </c>
      <c r="V44" s="27">
        <f t="shared" si="0"/>
        <v>4927</v>
      </c>
      <c r="W44" s="62">
        <f t="shared" si="0"/>
        <v>4905</v>
      </c>
      <c r="X44" s="27">
        <f t="shared" si="0"/>
        <v>4809</v>
      </c>
      <c r="Y44" s="27">
        <f t="shared" si="0"/>
        <v>4679</v>
      </c>
      <c r="Z44" s="27">
        <f t="shared" si="0"/>
        <v>4443</v>
      </c>
      <c r="AA44" s="27">
        <f t="shared" si="0"/>
        <v>4334</v>
      </c>
      <c r="AB44" s="27">
        <f t="shared" si="0"/>
        <v>4134</v>
      </c>
      <c r="AC44" s="27">
        <f t="shared" si="0"/>
        <v>3892</v>
      </c>
    </row>
    <row r="45" spans="1:29" x14ac:dyDescent="0.55000000000000004">
      <c r="A45" s="7" t="s">
        <v>63</v>
      </c>
      <c r="B45" s="8"/>
      <c r="C45" s="9"/>
      <c r="D45" s="9"/>
      <c r="E45" s="9"/>
      <c r="F45" s="9"/>
      <c r="G45" s="10"/>
      <c r="H45" s="10"/>
      <c r="I45" s="10"/>
      <c r="J45" s="10"/>
      <c r="K45" s="10"/>
      <c r="L45" s="10"/>
      <c r="M45" s="10"/>
      <c r="R45" s="5"/>
      <c r="AB45" s="48"/>
      <c r="AC45" s="48"/>
    </row>
    <row r="46" spans="1:29" x14ac:dyDescent="0.55000000000000004">
      <c r="A46" s="4" t="s">
        <v>64</v>
      </c>
      <c r="B46" s="5">
        <v>41</v>
      </c>
      <c r="C46" s="6">
        <v>55</v>
      </c>
      <c r="D46" s="6">
        <v>68</v>
      </c>
      <c r="E46" s="6">
        <v>77</v>
      </c>
      <c r="F46" s="6">
        <v>84</v>
      </c>
      <c r="G46" s="6">
        <v>83</v>
      </c>
      <c r="H46" s="6">
        <v>82</v>
      </c>
      <c r="I46" s="6">
        <v>97</v>
      </c>
      <c r="J46" s="6">
        <v>100</v>
      </c>
      <c r="K46" s="6">
        <v>120</v>
      </c>
      <c r="L46" s="6">
        <v>150</v>
      </c>
      <c r="M46" s="6">
        <v>176</v>
      </c>
      <c r="N46" s="6">
        <v>193</v>
      </c>
      <c r="O46" s="6">
        <v>209</v>
      </c>
      <c r="P46" s="6">
        <v>220</v>
      </c>
      <c r="Q46" s="6">
        <v>215</v>
      </c>
      <c r="R46" s="5">
        <v>211</v>
      </c>
      <c r="S46" s="5">
        <v>241</v>
      </c>
      <c r="T46" s="64">
        <v>230</v>
      </c>
      <c r="U46" s="5">
        <v>223</v>
      </c>
      <c r="V46" s="5">
        <v>217</v>
      </c>
      <c r="W46" s="5">
        <v>211</v>
      </c>
      <c r="X46" s="5">
        <v>214</v>
      </c>
      <c r="Y46" s="48">
        <v>202</v>
      </c>
      <c r="Z46" s="5">
        <v>222</v>
      </c>
      <c r="AA46" s="5">
        <v>203</v>
      </c>
      <c r="AB46" s="48">
        <v>207</v>
      </c>
      <c r="AC46" s="78">
        <v>217</v>
      </c>
    </row>
    <row r="47" spans="1:29" x14ac:dyDescent="0.55000000000000004">
      <c r="A47" s="4" t="s">
        <v>65</v>
      </c>
      <c r="B47" s="5">
        <v>341</v>
      </c>
      <c r="C47" s="6">
        <v>353</v>
      </c>
      <c r="D47" s="6">
        <v>351</v>
      </c>
      <c r="E47" s="6">
        <v>365</v>
      </c>
      <c r="F47" s="6">
        <v>348</v>
      </c>
      <c r="G47" s="6">
        <v>375</v>
      </c>
      <c r="H47" s="6">
        <v>386</v>
      </c>
      <c r="I47" s="6">
        <v>387</v>
      </c>
      <c r="J47" s="6">
        <v>408</v>
      </c>
      <c r="K47" s="6">
        <v>449</v>
      </c>
      <c r="L47" s="6">
        <v>517</v>
      </c>
      <c r="M47" s="6">
        <v>568</v>
      </c>
      <c r="N47" s="6">
        <v>642</v>
      </c>
      <c r="O47" s="6">
        <v>707</v>
      </c>
      <c r="P47" s="6">
        <v>769</v>
      </c>
      <c r="Q47" s="6">
        <v>874</v>
      </c>
      <c r="R47" s="5">
        <v>969</v>
      </c>
      <c r="S47" s="5">
        <v>1025</v>
      </c>
      <c r="T47" s="64">
        <v>1114</v>
      </c>
      <c r="U47" s="5">
        <v>1179</v>
      </c>
      <c r="V47" s="6">
        <v>1260</v>
      </c>
      <c r="W47" s="6">
        <v>1351</v>
      </c>
      <c r="X47" s="6">
        <v>1303</v>
      </c>
      <c r="Y47" s="48">
        <v>1339</v>
      </c>
      <c r="Z47" s="48">
        <v>1336</v>
      </c>
      <c r="AA47" s="6">
        <v>1257</v>
      </c>
      <c r="AB47" s="48">
        <v>1292</v>
      </c>
      <c r="AC47" s="48">
        <v>1261</v>
      </c>
    </row>
    <row r="48" spans="1:29" x14ac:dyDescent="0.55000000000000004">
      <c r="A48" s="4" t="s">
        <v>66</v>
      </c>
      <c r="B48" s="5">
        <v>51</v>
      </c>
      <c r="C48" s="6">
        <v>58</v>
      </c>
      <c r="D48" s="6">
        <v>59</v>
      </c>
      <c r="E48" s="6">
        <v>46</v>
      </c>
      <c r="F48" s="6">
        <v>49</v>
      </c>
      <c r="G48" s="6">
        <v>44</v>
      </c>
      <c r="H48" s="6">
        <v>37</v>
      </c>
      <c r="I48" s="6">
        <v>44</v>
      </c>
      <c r="J48" s="6">
        <v>53</v>
      </c>
      <c r="K48" s="6">
        <v>60</v>
      </c>
      <c r="L48" s="6">
        <v>62</v>
      </c>
      <c r="M48" s="6">
        <v>63</v>
      </c>
      <c r="N48" s="6">
        <v>66</v>
      </c>
      <c r="O48" s="6">
        <v>76</v>
      </c>
      <c r="P48" s="6">
        <v>78</v>
      </c>
      <c r="Q48" s="6">
        <v>116</v>
      </c>
      <c r="R48" s="5">
        <v>120</v>
      </c>
      <c r="S48" s="5">
        <v>115</v>
      </c>
      <c r="T48" s="64">
        <v>119</v>
      </c>
      <c r="U48" s="5">
        <v>96</v>
      </c>
      <c r="V48" s="5">
        <v>102</v>
      </c>
      <c r="W48" s="5">
        <v>102</v>
      </c>
      <c r="X48" s="5">
        <v>94</v>
      </c>
      <c r="Y48" s="48">
        <v>92</v>
      </c>
      <c r="Z48" s="5">
        <v>70</v>
      </c>
      <c r="AA48" s="5">
        <v>75</v>
      </c>
      <c r="AB48" s="48">
        <v>77</v>
      </c>
      <c r="AC48" s="78">
        <v>86</v>
      </c>
    </row>
    <row r="49" spans="1:29" x14ac:dyDescent="0.55000000000000004">
      <c r="A49" s="4" t="s">
        <v>67</v>
      </c>
      <c r="N49" s="6" t="s">
        <v>29</v>
      </c>
      <c r="O49" s="6" t="s">
        <v>29</v>
      </c>
      <c r="P49" s="6" t="s">
        <v>29</v>
      </c>
      <c r="Q49" s="6" t="s">
        <v>29</v>
      </c>
      <c r="R49" s="5">
        <v>5</v>
      </c>
      <c r="S49" s="5">
        <v>16</v>
      </c>
      <c r="T49" s="64">
        <v>32</v>
      </c>
      <c r="U49" s="5">
        <v>37</v>
      </c>
      <c r="V49" s="5">
        <v>44</v>
      </c>
      <c r="W49" s="5">
        <v>48</v>
      </c>
      <c r="X49" s="5">
        <v>54</v>
      </c>
      <c r="Y49" s="48">
        <v>61</v>
      </c>
      <c r="Z49" s="5">
        <v>81</v>
      </c>
      <c r="AA49" s="5">
        <v>80</v>
      </c>
      <c r="AB49" s="48">
        <v>90</v>
      </c>
      <c r="AC49" s="78">
        <v>103</v>
      </c>
    </row>
    <row r="50" spans="1:29" x14ac:dyDescent="0.55000000000000004">
      <c r="A50" s="4" t="s">
        <v>68</v>
      </c>
      <c r="B50" s="5">
        <v>396</v>
      </c>
      <c r="C50" s="6">
        <v>465</v>
      </c>
      <c r="D50" s="6">
        <v>542</v>
      </c>
      <c r="E50" s="6">
        <v>558</v>
      </c>
      <c r="F50" s="6">
        <v>578</v>
      </c>
      <c r="G50" s="6">
        <v>480</v>
      </c>
      <c r="H50" s="6">
        <v>358</v>
      </c>
      <c r="I50" s="6">
        <v>249</v>
      </c>
      <c r="J50" s="6">
        <v>202</v>
      </c>
      <c r="K50" s="6">
        <v>191</v>
      </c>
      <c r="L50" s="6">
        <v>189</v>
      </c>
      <c r="M50" s="6">
        <v>189</v>
      </c>
      <c r="N50" s="6">
        <v>165</v>
      </c>
      <c r="O50" s="6">
        <v>183</v>
      </c>
      <c r="P50" s="6">
        <v>218</v>
      </c>
      <c r="Q50" s="6">
        <v>264</v>
      </c>
      <c r="R50" s="5">
        <v>314</v>
      </c>
      <c r="S50" s="5">
        <v>371</v>
      </c>
      <c r="T50" s="64">
        <v>441</v>
      </c>
      <c r="U50" s="5">
        <v>532</v>
      </c>
      <c r="V50" s="5">
        <v>573</v>
      </c>
      <c r="W50" s="5">
        <v>644</v>
      </c>
      <c r="X50" s="5">
        <v>664</v>
      </c>
      <c r="Y50" s="48">
        <v>704</v>
      </c>
      <c r="Z50" s="5">
        <v>748</v>
      </c>
      <c r="AA50" s="5">
        <v>924</v>
      </c>
      <c r="AB50" s="48">
        <v>1045</v>
      </c>
      <c r="AC50" s="48">
        <v>1045</v>
      </c>
    </row>
    <row r="51" spans="1:29" x14ac:dyDescent="0.55000000000000004">
      <c r="A51" s="4" t="s">
        <v>69</v>
      </c>
      <c r="N51" s="6"/>
      <c r="P51" s="6">
        <v>0</v>
      </c>
      <c r="Q51" s="6">
        <v>0</v>
      </c>
      <c r="R51" s="5">
        <v>0</v>
      </c>
      <c r="S51" s="5">
        <v>0</v>
      </c>
      <c r="T51" s="64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48">
        <v>0</v>
      </c>
      <c r="AC51" s="78">
        <v>0</v>
      </c>
    </row>
    <row r="52" spans="1:29" x14ac:dyDescent="0.55000000000000004">
      <c r="A52" s="4" t="s">
        <v>70</v>
      </c>
      <c r="M52" s="6" t="s">
        <v>29</v>
      </c>
      <c r="N52" s="6" t="s">
        <v>29</v>
      </c>
      <c r="O52" s="6" t="s">
        <v>29</v>
      </c>
      <c r="P52" s="6" t="s">
        <v>29</v>
      </c>
      <c r="Q52" s="6">
        <v>5</v>
      </c>
      <c r="R52" s="5">
        <v>15</v>
      </c>
      <c r="S52" s="5">
        <v>41</v>
      </c>
      <c r="T52" s="64">
        <v>67</v>
      </c>
      <c r="U52" s="5">
        <v>94</v>
      </c>
      <c r="V52" s="5">
        <v>107</v>
      </c>
      <c r="W52" s="5">
        <v>109</v>
      </c>
      <c r="X52" s="5">
        <v>118</v>
      </c>
      <c r="Y52" s="48">
        <v>111</v>
      </c>
      <c r="Z52" s="5">
        <v>116</v>
      </c>
      <c r="AA52" s="5">
        <v>135</v>
      </c>
      <c r="AB52" s="48">
        <v>159</v>
      </c>
      <c r="AC52" s="48">
        <v>192</v>
      </c>
    </row>
    <row r="53" spans="1:29" x14ac:dyDescent="0.55000000000000004">
      <c r="A53" s="4" t="s">
        <v>71</v>
      </c>
      <c r="B53" s="5">
        <v>48</v>
      </c>
      <c r="C53" s="6">
        <v>59</v>
      </c>
      <c r="D53" s="6">
        <v>57</v>
      </c>
      <c r="E53" s="6">
        <v>63</v>
      </c>
      <c r="F53" s="6">
        <v>58</v>
      </c>
      <c r="G53" s="6">
        <v>54</v>
      </c>
      <c r="H53" s="6">
        <v>61</v>
      </c>
      <c r="I53" s="6">
        <v>59</v>
      </c>
      <c r="J53" s="6">
        <v>53</v>
      </c>
      <c r="K53" s="6">
        <v>60</v>
      </c>
      <c r="L53" s="6">
        <v>69</v>
      </c>
      <c r="M53" s="6">
        <v>73</v>
      </c>
      <c r="N53" s="6">
        <v>83</v>
      </c>
      <c r="O53" s="6">
        <v>87</v>
      </c>
      <c r="P53" s="6">
        <v>77</v>
      </c>
      <c r="Q53" s="6">
        <v>76</v>
      </c>
      <c r="R53" s="5">
        <v>49</v>
      </c>
      <c r="S53" s="5">
        <v>33</v>
      </c>
      <c r="T53" s="64">
        <v>13</v>
      </c>
      <c r="U53" s="5">
        <v>8</v>
      </c>
      <c r="V53" s="5">
        <v>5</v>
      </c>
      <c r="W53" s="5">
        <v>3</v>
      </c>
      <c r="X53" s="5">
        <v>1</v>
      </c>
      <c r="Y53" s="48">
        <v>1</v>
      </c>
      <c r="Z53" s="5">
        <v>0</v>
      </c>
      <c r="AA53" s="5">
        <v>0</v>
      </c>
      <c r="AB53" s="48">
        <v>0</v>
      </c>
      <c r="AC53" s="48">
        <v>0</v>
      </c>
    </row>
    <row r="54" spans="1:29" x14ac:dyDescent="0.55000000000000004">
      <c r="A54" s="4" t="s">
        <v>72</v>
      </c>
      <c r="B54" s="5">
        <v>10</v>
      </c>
      <c r="C54" s="6">
        <v>7</v>
      </c>
      <c r="D54" s="6">
        <v>12</v>
      </c>
      <c r="E54" s="6">
        <v>9</v>
      </c>
      <c r="F54" s="6">
        <v>9</v>
      </c>
      <c r="G54" s="6">
        <v>9</v>
      </c>
      <c r="H54" s="6">
        <v>10</v>
      </c>
      <c r="I54" s="6">
        <v>5</v>
      </c>
      <c r="J54" s="6">
        <v>7</v>
      </c>
      <c r="K54" s="6">
        <v>12</v>
      </c>
      <c r="L54" s="6">
        <v>9</v>
      </c>
      <c r="M54" s="6">
        <v>10</v>
      </c>
      <c r="N54" s="6">
        <v>10</v>
      </c>
      <c r="O54" s="6">
        <v>18</v>
      </c>
      <c r="P54" s="6">
        <v>20</v>
      </c>
      <c r="Q54" s="6">
        <v>24</v>
      </c>
      <c r="R54" s="5">
        <v>34</v>
      </c>
      <c r="S54" s="5">
        <v>43</v>
      </c>
      <c r="T54" s="64">
        <v>78</v>
      </c>
      <c r="U54" s="5">
        <v>81</v>
      </c>
      <c r="V54" s="5">
        <v>78</v>
      </c>
      <c r="W54" s="5">
        <v>74</v>
      </c>
      <c r="X54" s="5">
        <v>62</v>
      </c>
      <c r="Y54" s="48">
        <v>58</v>
      </c>
      <c r="Z54" s="5">
        <v>54</v>
      </c>
      <c r="AA54" s="5">
        <v>57</v>
      </c>
      <c r="AB54" s="48">
        <v>76</v>
      </c>
      <c r="AC54" s="48">
        <v>84</v>
      </c>
    </row>
    <row r="55" spans="1:29" x14ac:dyDescent="0.55000000000000004">
      <c r="A55" s="4" t="s">
        <v>73</v>
      </c>
      <c r="F55" s="6">
        <v>0</v>
      </c>
      <c r="I55" s="6" t="s">
        <v>29</v>
      </c>
      <c r="J55" s="6" t="s">
        <v>29</v>
      </c>
      <c r="K55" s="6" t="s">
        <v>29</v>
      </c>
      <c r="L55" s="6" t="s">
        <v>29</v>
      </c>
      <c r="M55" s="6">
        <v>3</v>
      </c>
      <c r="N55" s="6">
        <v>42</v>
      </c>
      <c r="O55" s="6">
        <v>96</v>
      </c>
      <c r="P55" s="6">
        <v>119</v>
      </c>
      <c r="Q55" s="6">
        <v>153</v>
      </c>
      <c r="R55" s="5">
        <v>186</v>
      </c>
      <c r="S55" s="5">
        <v>238</v>
      </c>
      <c r="T55" s="64">
        <v>251</v>
      </c>
      <c r="U55" s="5">
        <v>297</v>
      </c>
      <c r="V55" s="5">
        <v>351</v>
      </c>
      <c r="W55" s="5">
        <v>366</v>
      </c>
      <c r="X55" s="5">
        <v>380</v>
      </c>
      <c r="Y55" s="5">
        <v>365</v>
      </c>
      <c r="Z55" s="5">
        <v>342</v>
      </c>
      <c r="AA55" s="5">
        <v>329</v>
      </c>
      <c r="AB55" s="48">
        <v>380</v>
      </c>
      <c r="AC55" s="48">
        <v>393</v>
      </c>
    </row>
    <row r="56" spans="1:29" x14ac:dyDescent="0.55000000000000004">
      <c r="A56" s="4" t="s">
        <v>74</v>
      </c>
      <c r="B56" s="5">
        <v>61</v>
      </c>
      <c r="C56" s="6">
        <v>51</v>
      </c>
      <c r="D56" s="6">
        <v>45</v>
      </c>
      <c r="E56" s="6">
        <v>56</v>
      </c>
      <c r="F56" s="6">
        <v>49</v>
      </c>
      <c r="G56" s="6">
        <v>42</v>
      </c>
      <c r="H56" s="6">
        <v>51</v>
      </c>
      <c r="I56" s="6">
        <v>46</v>
      </c>
      <c r="J56" s="6">
        <v>48</v>
      </c>
      <c r="K56" s="6">
        <v>47</v>
      </c>
      <c r="L56" s="6">
        <v>58</v>
      </c>
      <c r="M56" s="6">
        <v>82</v>
      </c>
      <c r="N56" s="6">
        <v>72</v>
      </c>
      <c r="O56" s="6">
        <v>77</v>
      </c>
      <c r="P56" s="6">
        <v>87</v>
      </c>
      <c r="Q56" s="6">
        <v>96</v>
      </c>
      <c r="R56" s="5">
        <v>104</v>
      </c>
      <c r="S56" s="5">
        <v>120</v>
      </c>
      <c r="T56" s="64">
        <v>126</v>
      </c>
      <c r="U56" s="5">
        <v>131</v>
      </c>
      <c r="V56" s="5">
        <v>145</v>
      </c>
      <c r="W56" s="5">
        <v>134</v>
      </c>
      <c r="X56" s="5">
        <v>148</v>
      </c>
      <c r="Y56" s="5">
        <v>141</v>
      </c>
      <c r="Z56" s="5">
        <v>130</v>
      </c>
      <c r="AA56" s="5">
        <v>121</v>
      </c>
      <c r="AB56" s="48">
        <v>105</v>
      </c>
      <c r="AC56" s="48">
        <v>97</v>
      </c>
    </row>
    <row r="57" spans="1:29" x14ac:dyDescent="0.55000000000000004">
      <c r="A57" s="4" t="s">
        <v>75</v>
      </c>
      <c r="B57" s="5">
        <v>17</v>
      </c>
      <c r="C57" s="6">
        <v>21</v>
      </c>
      <c r="D57" s="6">
        <v>22</v>
      </c>
      <c r="E57" s="6">
        <v>14</v>
      </c>
      <c r="F57" s="6">
        <v>16</v>
      </c>
      <c r="G57" s="6">
        <v>17</v>
      </c>
      <c r="H57" s="6">
        <v>20</v>
      </c>
      <c r="I57" s="6">
        <v>14</v>
      </c>
      <c r="J57" s="6">
        <v>25</v>
      </c>
      <c r="K57" s="6">
        <v>14</v>
      </c>
      <c r="L57" s="6">
        <v>15</v>
      </c>
      <c r="M57" s="6">
        <v>22</v>
      </c>
      <c r="N57" s="6">
        <v>31</v>
      </c>
      <c r="O57" s="6">
        <v>33</v>
      </c>
      <c r="P57" s="6">
        <v>38</v>
      </c>
      <c r="Q57" s="6">
        <v>46</v>
      </c>
      <c r="R57" s="5">
        <v>52</v>
      </c>
      <c r="S57" s="5">
        <v>49</v>
      </c>
      <c r="T57" s="64">
        <v>62</v>
      </c>
      <c r="U57" s="5">
        <v>60</v>
      </c>
      <c r="V57" s="5">
        <v>59</v>
      </c>
      <c r="W57" s="5">
        <v>60</v>
      </c>
      <c r="X57" s="5">
        <v>60</v>
      </c>
      <c r="Y57" s="5">
        <v>57</v>
      </c>
      <c r="Z57" s="5">
        <v>50</v>
      </c>
      <c r="AA57" s="5">
        <v>47</v>
      </c>
      <c r="AB57" s="48">
        <v>56</v>
      </c>
      <c r="AC57" s="48">
        <v>62</v>
      </c>
    </row>
    <row r="58" spans="1:29" x14ac:dyDescent="0.55000000000000004">
      <c r="A58" s="4" t="s">
        <v>60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1</v>
      </c>
      <c r="P58" s="6">
        <v>1</v>
      </c>
      <c r="Q58" s="6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1</v>
      </c>
      <c r="AA58" s="5">
        <v>0</v>
      </c>
      <c r="AB58" s="48">
        <v>0</v>
      </c>
      <c r="AC58" s="48">
        <v>0</v>
      </c>
    </row>
    <row r="59" spans="1:29" x14ac:dyDescent="0.55000000000000004">
      <c r="A59" s="4" t="s">
        <v>61</v>
      </c>
      <c r="E59" s="6">
        <v>0</v>
      </c>
      <c r="F59" s="6">
        <v>0</v>
      </c>
      <c r="G59" s="6">
        <v>0</v>
      </c>
      <c r="H59" s="6">
        <v>0</v>
      </c>
      <c r="I59" s="6">
        <v>74</v>
      </c>
      <c r="J59" s="6">
        <v>150</v>
      </c>
      <c r="K59" s="6">
        <v>233</v>
      </c>
      <c r="L59" s="6">
        <v>243</v>
      </c>
      <c r="M59" s="6">
        <v>280</v>
      </c>
      <c r="N59" s="6">
        <v>365</v>
      </c>
      <c r="O59" s="6">
        <v>370</v>
      </c>
      <c r="P59" s="6">
        <v>356</v>
      </c>
      <c r="Q59" s="6">
        <v>368</v>
      </c>
      <c r="R59" s="5">
        <v>444</v>
      </c>
      <c r="S59" s="5">
        <v>447</v>
      </c>
      <c r="T59" s="5">
        <v>404</v>
      </c>
      <c r="U59" s="5">
        <v>354</v>
      </c>
      <c r="V59" s="5">
        <v>310</v>
      </c>
      <c r="W59" s="5">
        <v>309</v>
      </c>
      <c r="X59" s="5">
        <v>285</v>
      </c>
      <c r="Y59" s="5">
        <v>266</v>
      </c>
      <c r="Z59" s="5">
        <v>281</v>
      </c>
      <c r="AA59" s="5">
        <v>292</v>
      </c>
      <c r="AB59" s="74">
        <v>259</v>
      </c>
      <c r="AC59" s="74">
        <v>193</v>
      </c>
    </row>
    <row r="60" spans="1:29" x14ac:dyDescent="0.55000000000000004">
      <c r="A60" s="31" t="s">
        <v>76</v>
      </c>
      <c r="B60" s="27">
        <v>1134</v>
      </c>
      <c r="C60" s="27">
        <v>1202</v>
      </c>
      <c r="D60" s="27">
        <f>SUM(D46:D57)</f>
        <v>1156</v>
      </c>
      <c r="E60" s="27">
        <f t="shared" ref="E60:Y60" si="1">SUM(E46:E59)</f>
        <v>1188</v>
      </c>
      <c r="F60" s="27">
        <f t="shared" si="1"/>
        <v>1191</v>
      </c>
      <c r="G60" s="27">
        <f t="shared" si="1"/>
        <v>1104</v>
      </c>
      <c r="H60" s="27">
        <f t="shared" si="1"/>
        <v>1005</v>
      </c>
      <c r="I60" s="27">
        <f t="shared" si="1"/>
        <v>975</v>
      </c>
      <c r="J60" s="27">
        <f t="shared" si="1"/>
        <v>1046</v>
      </c>
      <c r="K60" s="27">
        <f t="shared" si="1"/>
        <v>1186</v>
      </c>
      <c r="L60" s="27">
        <f t="shared" si="1"/>
        <v>1312</v>
      </c>
      <c r="M60" s="39">
        <f t="shared" si="1"/>
        <v>1466</v>
      </c>
      <c r="N60" s="39">
        <f t="shared" si="1"/>
        <v>1671</v>
      </c>
      <c r="O60" s="39">
        <f t="shared" si="1"/>
        <v>1857</v>
      </c>
      <c r="P60" s="39">
        <f t="shared" si="1"/>
        <v>1983</v>
      </c>
      <c r="Q60" s="39">
        <f t="shared" si="1"/>
        <v>2237</v>
      </c>
      <c r="R60" s="34">
        <f t="shared" si="1"/>
        <v>2503</v>
      </c>
      <c r="S60" s="34">
        <f t="shared" si="1"/>
        <v>2739</v>
      </c>
      <c r="T60" s="34">
        <f t="shared" si="1"/>
        <v>2937</v>
      </c>
      <c r="U60" s="34">
        <f t="shared" si="1"/>
        <v>3092</v>
      </c>
      <c r="V60" s="39">
        <f t="shared" si="1"/>
        <v>3251</v>
      </c>
      <c r="W60" s="39">
        <f t="shared" si="1"/>
        <v>3411</v>
      </c>
      <c r="X60" s="39">
        <f t="shared" si="1"/>
        <v>3383</v>
      </c>
      <c r="Y60" s="39">
        <f t="shared" si="1"/>
        <v>3397</v>
      </c>
      <c r="Z60" s="39">
        <f>SUM(Z46:Z59)</f>
        <v>3431</v>
      </c>
      <c r="AA60" s="39">
        <f>SUM(AA46:AA59)</f>
        <v>3520</v>
      </c>
      <c r="AB60" s="39">
        <f>SUM(AB46:AB59)</f>
        <v>3746</v>
      </c>
      <c r="AC60" s="39">
        <f>SUM(AC46:AC59)</f>
        <v>3733</v>
      </c>
    </row>
    <row r="61" spans="1:29" x14ac:dyDescent="0.55000000000000004">
      <c r="A61" s="7" t="s">
        <v>77</v>
      </c>
      <c r="N61" s="6"/>
      <c r="R61" s="5"/>
      <c r="AB61" s="74"/>
      <c r="AC61" s="74"/>
    </row>
    <row r="62" spans="1:29" x14ac:dyDescent="0.55000000000000004">
      <c r="A62" s="4" t="s">
        <v>78</v>
      </c>
      <c r="L62" s="6">
        <f>SUM(L63:L82)</f>
        <v>1478</v>
      </c>
      <c r="M62" s="6">
        <f>SUM(M63:M82)</f>
        <v>1658</v>
      </c>
      <c r="N62" s="6">
        <f>SUM(N63:N82)</f>
        <v>1732</v>
      </c>
      <c r="O62" s="6">
        <f>SUM(O63:O82)</f>
        <v>1762</v>
      </c>
      <c r="P62" s="6">
        <f>SUM(P63:P82)</f>
        <v>1847</v>
      </c>
      <c r="Q62" s="6">
        <f>SUM(Q63:Q82)</f>
        <v>1920</v>
      </c>
      <c r="R62" s="5">
        <f>SUM(R63:R82)</f>
        <v>1905</v>
      </c>
      <c r="S62" s="5">
        <f>SUM(S63:S82)</f>
        <v>2059</v>
      </c>
      <c r="T62" s="5">
        <v>2051</v>
      </c>
      <c r="U62" s="5">
        <v>1970</v>
      </c>
      <c r="V62" s="6">
        <v>1910</v>
      </c>
      <c r="W62" s="6">
        <v>1856</v>
      </c>
      <c r="X62" s="6">
        <v>1911</v>
      </c>
      <c r="Y62" s="6">
        <v>1864</v>
      </c>
      <c r="Z62" s="6">
        <v>1783</v>
      </c>
      <c r="AA62" s="6">
        <v>1750</v>
      </c>
      <c r="AB62" s="74">
        <v>1684</v>
      </c>
      <c r="AC62" s="74">
        <v>1653</v>
      </c>
    </row>
    <row r="63" spans="1:29" x14ac:dyDescent="0.55000000000000004">
      <c r="A63" s="53" t="s">
        <v>79</v>
      </c>
      <c r="B63" s="5">
        <v>121</v>
      </c>
      <c r="C63" s="6">
        <v>131</v>
      </c>
      <c r="D63" s="6">
        <v>120</v>
      </c>
      <c r="E63" s="6">
        <v>105</v>
      </c>
      <c r="F63" s="6">
        <v>97</v>
      </c>
      <c r="G63" s="6">
        <v>107</v>
      </c>
      <c r="H63" s="6">
        <v>139</v>
      </c>
      <c r="I63" s="6">
        <v>166</v>
      </c>
      <c r="J63" s="6">
        <v>148</v>
      </c>
      <c r="K63" s="6">
        <v>140</v>
      </c>
      <c r="L63" s="6">
        <v>141</v>
      </c>
      <c r="M63" s="6">
        <v>170</v>
      </c>
      <c r="N63" s="6">
        <v>202</v>
      </c>
      <c r="O63" s="20">
        <v>215</v>
      </c>
      <c r="P63" s="20">
        <v>224</v>
      </c>
      <c r="Q63" s="20">
        <v>210</v>
      </c>
      <c r="R63" s="66">
        <v>212</v>
      </c>
      <c r="S63" s="66">
        <v>297</v>
      </c>
      <c r="T63" s="66">
        <v>325</v>
      </c>
      <c r="U63" s="5">
        <v>322</v>
      </c>
      <c r="V63" s="5">
        <v>340</v>
      </c>
      <c r="W63" s="5">
        <v>340</v>
      </c>
      <c r="X63" s="5">
        <v>289</v>
      </c>
      <c r="Y63" s="48">
        <v>275</v>
      </c>
      <c r="Z63" s="5">
        <v>244</v>
      </c>
      <c r="AA63" s="5">
        <v>235</v>
      </c>
      <c r="AB63" s="74">
        <v>226</v>
      </c>
      <c r="AC63" s="74">
        <v>240</v>
      </c>
    </row>
    <row r="64" spans="1:29" x14ac:dyDescent="0.55000000000000004">
      <c r="A64" s="53" t="s">
        <v>80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66">
        <v>0</v>
      </c>
      <c r="S64" s="66">
        <v>1</v>
      </c>
      <c r="T64" s="66">
        <v>1</v>
      </c>
      <c r="U64" s="5">
        <v>0</v>
      </c>
      <c r="V64" s="5">
        <v>0</v>
      </c>
      <c r="W64" s="5">
        <v>0</v>
      </c>
      <c r="X64" s="5">
        <v>0</v>
      </c>
      <c r="Y64" s="49">
        <v>0</v>
      </c>
      <c r="Z64" s="5">
        <v>0</v>
      </c>
      <c r="AA64" s="5">
        <v>0</v>
      </c>
      <c r="AB64" s="74">
        <v>0</v>
      </c>
      <c r="AC64" s="74">
        <v>0</v>
      </c>
    </row>
    <row r="65" spans="1:29" x14ac:dyDescent="0.55000000000000004">
      <c r="A65" s="54" t="s">
        <v>81</v>
      </c>
      <c r="B65" s="37">
        <v>5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66">
        <v>0</v>
      </c>
      <c r="S65" s="66">
        <v>0</v>
      </c>
      <c r="T65" s="66">
        <v>5</v>
      </c>
      <c r="U65" s="5">
        <v>46</v>
      </c>
      <c r="V65" s="5">
        <v>93</v>
      </c>
      <c r="W65" s="5">
        <v>113</v>
      </c>
      <c r="X65" s="5">
        <v>160</v>
      </c>
      <c r="Y65" s="48">
        <v>162</v>
      </c>
      <c r="Z65" s="5">
        <v>183</v>
      </c>
      <c r="AA65" s="5">
        <v>214</v>
      </c>
      <c r="AB65" s="74">
        <v>200</v>
      </c>
      <c r="AC65" s="74">
        <v>196</v>
      </c>
    </row>
    <row r="66" spans="1:29" x14ac:dyDescent="0.55000000000000004">
      <c r="A66" s="53" t="s">
        <v>82</v>
      </c>
      <c r="B66" s="5">
        <v>62</v>
      </c>
      <c r="C66" s="6">
        <v>97</v>
      </c>
      <c r="D66" s="6">
        <v>68</v>
      </c>
      <c r="E66" s="6">
        <v>82</v>
      </c>
      <c r="F66" s="6">
        <v>106</v>
      </c>
      <c r="G66" s="6">
        <v>150</v>
      </c>
      <c r="H66" s="6">
        <v>129</v>
      </c>
      <c r="I66" s="6">
        <v>134</v>
      </c>
      <c r="J66" s="6">
        <v>134</v>
      </c>
      <c r="K66" s="6">
        <v>115</v>
      </c>
      <c r="L66" s="6">
        <v>111</v>
      </c>
      <c r="M66" s="6">
        <v>139</v>
      </c>
      <c r="N66" s="6">
        <v>177</v>
      </c>
      <c r="O66" s="20">
        <v>150</v>
      </c>
      <c r="P66" s="20">
        <v>163</v>
      </c>
      <c r="Q66" s="20">
        <v>198</v>
      </c>
      <c r="R66" s="66">
        <v>184</v>
      </c>
      <c r="S66" s="66">
        <v>249</v>
      </c>
      <c r="T66" s="66">
        <v>341</v>
      </c>
      <c r="U66" s="5">
        <v>300</v>
      </c>
      <c r="V66" s="5">
        <v>317</v>
      </c>
      <c r="W66" s="5">
        <v>322</v>
      </c>
      <c r="X66" s="5">
        <v>264</v>
      </c>
      <c r="Y66" s="48">
        <v>273</v>
      </c>
      <c r="Z66" s="5">
        <v>300</v>
      </c>
      <c r="AA66" s="5">
        <v>328</v>
      </c>
      <c r="AB66" s="74">
        <v>341</v>
      </c>
      <c r="AC66" s="74">
        <v>352</v>
      </c>
    </row>
    <row r="67" spans="1:29" hidden="1" x14ac:dyDescent="0.55000000000000004">
      <c r="A67" s="53" t="s">
        <v>83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2</v>
      </c>
      <c r="O67" s="20">
        <v>2</v>
      </c>
      <c r="P67" s="20">
        <v>0</v>
      </c>
      <c r="Q67" s="20">
        <v>0</v>
      </c>
      <c r="R67" s="66">
        <v>0</v>
      </c>
      <c r="S67" s="66">
        <v>0</v>
      </c>
      <c r="T67" s="66">
        <v>0</v>
      </c>
      <c r="U67" s="5"/>
      <c r="Z67" s="5"/>
      <c r="AB67" s="74"/>
      <c r="AC67" s="74"/>
    </row>
    <row r="68" spans="1:29" x14ac:dyDescent="0.55000000000000004">
      <c r="A68" s="55" t="s">
        <v>84</v>
      </c>
      <c r="N68" s="6"/>
      <c r="O68" s="20"/>
      <c r="P68" s="20"/>
      <c r="Q68" s="20"/>
      <c r="R68" s="66"/>
      <c r="S68" s="66"/>
      <c r="T68" s="66"/>
      <c r="U68" s="5"/>
      <c r="W68" s="5">
        <v>4</v>
      </c>
      <c r="X68" s="5">
        <v>50</v>
      </c>
      <c r="Y68" s="5">
        <v>78</v>
      </c>
      <c r="Z68" s="5">
        <v>93</v>
      </c>
      <c r="AA68" s="5">
        <v>128</v>
      </c>
      <c r="AB68" s="73">
        <v>157</v>
      </c>
      <c r="AC68" s="73">
        <v>160</v>
      </c>
    </row>
    <row r="69" spans="1:29" x14ac:dyDescent="0.55000000000000004">
      <c r="A69" s="55" t="s">
        <v>121</v>
      </c>
      <c r="N69" s="6"/>
      <c r="O69" s="20"/>
      <c r="P69" s="20"/>
      <c r="Q69" s="20"/>
      <c r="R69" s="66"/>
      <c r="S69" s="66"/>
      <c r="T69" s="66"/>
      <c r="U69" s="5"/>
      <c r="Z69" s="5"/>
      <c r="AB69" s="73">
        <v>17</v>
      </c>
      <c r="AC69" s="73">
        <v>34</v>
      </c>
    </row>
    <row r="70" spans="1:29" x14ac:dyDescent="0.55000000000000004">
      <c r="A70" s="53" t="s">
        <v>85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1</v>
      </c>
      <c r="K70" s="6">
        <v>7</v>
      </c>
      <c r="L70" s="6">
        <v>8</v>
      </c>
      <c r="M70" s="6">
        <v>4</v>
      </c>
      <c r="N70" s="6">
        <v>6</v>
      </c>
      <c r="O70" s="20">
        <v>4</v>
      </c>
      <c r="P70" s="20">
        <v>4</v>
      </c>
      <c r="Q70" s="20">
        <v>1</v>
      </c>
      <c r="R70" s="66">
        <v>0</v>
      </c>
      <c r="S70" s="66">
        <v>0</v>
      </c>
      <c r="T70" s="66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73">
        <v>0</v>
      </c>
      <c r="AC70" s="73">
        <v>0</v>
      </c>
    </row>
    <row r="71" spans="1:29" x14ac:dyDescent="0.55000000000000004">
      <c r="A71" s="53" t="s">
        <v>86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1</v>
      </c>
      <c r="L71" s="6">
        <v>0</v>
      </c>
      <c r="M71" s="6">
        <v>1</v>
      </c>
      <c r="N71" s="6">
        <v>2</v>
      </c>
      <c r="O71" s="20">
        <v>4</v>
      </c>
      <c r="P71" s="20">
        <v>0</v>
      </c>
      <c r="Q71" s="20">
        <v>0</v>
      </c>
      <c r="R71" s="66">
        <v>0</v>
      </c>
      <c r="S71" s="66">
        <v>0</v>
      </c>
      <c r="T71" s="66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73">
        <v>0</v>
      </c>
      <c r="AC71" s="73">
        <v>0</v>
      </c>
    </row>
    <row r="72" spans="1:29" x14ac:dyDescent="0.55000000000000004">
      <c r="A72" s="53" t="s">
        <v>87</v>
      </c>
      <c r="B72" s="5">
        <v>9</v>
      </c>
      <c r="C72" s="15">
        <v>13</v>
      </c>
      <c r="D72" s="15">
        <v>11</v>
      </c>
      <c r="E72" s="15">
        <v>21</v>
      </c>
      <c r="F72" s="15">
        <v>30</v>
      </c>
      <c r="G72" s="15">
        <v>28</v>
      </c>
      <c r="H72" s="15">
        <v>41</v>
      </c>
      <c r="I72" s="15">
        <v>51</v>
      </c>
      <c r="J72" s="15">
        <v>39</v>
      </c>
      <c r="K72" s="15">
        <v>33</v>
      </c>
      <c r="L72" s="15">
        <v>29</v>
      </c>
      <c r="M72" s="15">
        <v>43</v>
      </c>
      <c r="N72" s="6">
        <v>59</v>
      </c>
      <c r="O72" s="20">
        <v>55</v>
      </c>
      <c r="P72" s="20">
        <v>59</v>
      </c>
      <c r="Q72" s="20">
        <v>59</v>
      </c>
      <c r="R72" s="66">
        <v>70</v>
      </c>
      <c r="S72" s="66">
        <v>101</v>
      </c>
      <c r="T72" s="66">
        <v>144</v>
      </c>
      <c r="U72" s="5">
        <v>115</v>
      </c>
      <c r="V72" s="5">
        <v>123</v>
      </c>
      <c r="W72" s="5">
        <v>95</v>
      </c>
      <c r="X72" s="5">
        <v>84</v>
      </c>
      <c r="Y72" s="5">
        <v>88</v>
      </c>
      <c r="Z72" s="5">
        <v>92</v>
      </c>
      <c r="AA72" s="5">
        <v>107</v>
      </c>
      <c r="AB72" s="74">
        <v>118</v>
      </c>
      <c r="AC72" s="74">
        <v>100</v>
      </c>
    </row>
    <row r="73" spans="1:29" x14ac:dyDescent="0.55000000000000004">
      <c r="A73" s="53" t="s">
        <v>88</v>
      </c>
      <c r="B73" s="29">
        <v>16</v>
      </c>
      <c r="C73" s="15">
        <v>38</v>
      </c>
      <c r="D73" s="15">
        <v>37</v>
      </c>
      <c r="E73" s="15">
        <v>45</v>
      </c>
      <c r="F73" s="15">
        <v>42</v>
      </c>
      <c r="G73" s="15">
        <v>62</v>
      </c>
      <c r="H73" s="15">
        <v>74</v>
      </c>
      <c r="I73" s="15">
        <v>90</v>
      </c>
      <c r="J73" s="15">
        <v>60</v>
      </c>
      <c r="K73" s="15">
        <v>108</v>
      </c>
      <c r="L73" s="15">
        <f>51+32</f>
        <v>83</v>
      </c>
      <c r="M73" s="15">
        <f>84+50</f>
        <v>134</v>
      </c>
      <c r="N73" s="6">
        <v>103</v>
      </c>
      <c r="O73" s="20">
        <v>117</v>
      </c>
      <c r="P73" s="20">
        <v>118</v>
      </c>
      <c r="Q73" s="20">
        <v>110</v>
      </c>
      <c r="R73" s="66">
        <v>113</v>
      </c>
      <c r="S73" s="66">
        <v>154</v>
      </c>
      <c r="T73" s="66">
        <v>146</v>
      </c>
      <c r="U73" s="5">
        <v>119</v>
      </c>
      <c r="V73" s="5">
        <v>106</v>
      </c>
      <c r="W73" s="5">
        <v>104</v>
      </c>
      <c r="X73" s="5">
        <v>89</v>
      </c>
      <c r="Y73" s="5">
        <v>78</v>
      </c>
      <c r="Z73" s="5">
        <v>67</v>
      </c>
      <c r="AA73" s="5">
        <v>64</v>
      </c>
      <c r="AB73" s="74">
        <v>59</v>
      </c>
      <c r="AC73" s="74">
        <v>50</v>
      </c>
    </row>
    <row r="74" spans="1:29" x14ac:dyDescent="0.55000000000000004">
      <c r="A74" s="53" t="s">
        <v>89</v>
      </c>
      <c r="B74" s="5">
        <v>69</v>
      </c>
      <c r="C74" s="15">
        <v>103</v>
      </c>
      <c r="D74" s="15">
        <v>153</v>
      </c>
      <c r="E74" s="15">
        <v>191</v>
      </c>
      <c r="F74" s="15">
        <v>194</v>
      </c>
      <c r="G74" s="15">
        <v>145</v>
      </c>
      <c r="H74" s="15">
        <v>124</v>
      </c>
      <c r="I74" s="15">
        <v>74</v>
      </c>
      <c r="J74" s="15">
        <v>54</v>
      </c>
      <c r="K74" s="15">
        <v>49</v>
      </c>
      <c r="L74" s="15">
        <v>42</v>
      </c>
      <c r="M74" s="15">
        <v>56</v>
      </c>
      <c r="N74" s="6">
        <v>62</v>
      </c>
      <c r="O74" s="20">
        <v>48</v>
      </c>
      <c r="P74" s="20">
        <v>47</v>
      </c>
      <c r="Q74" s="20">
        <v>47</v>
      </c>
      <c r="R74" s="66">
        <v>30</v>
      </c>
      <c r="S74" s="66">
        <v>37</v>
      </c>
      <c r="T74" s="66">
        <v>53</v>
      </c>
      <c r="U74" s="5">
        <v>52</v>
      </c>
      <c r="V74" s="5">
        <v>42</v>
      </c>
      <c r="W74" s="5">
        <v>33</v>
      </c>
      <c r="X74" s="5">
        <v>12</v>
      </c>
      <c r="Y74" s="5">
        <v>3</v>
      </c>
      <c r="Z74" s="5">
        <v>1</v>
      </c>
      <c r="AA74" s="5">
        <v>1</v>
      </c>
      <c r="AB74" s="74">
        <v>0</v>
      </c>
      <c r="AC74" s="74">
        <v>0</v>
      </c>
    </row>
    <row r="75" spans="1:29" x14ac:dyDescent="0.55000000000000004">
      <c r="A75" s="53" t="s">
        <v>90</v>
      </c>
      <c r="B75" s="5">
        <v>40</v>
      </c>
      <c r="C75" s="15">
        <v>45</v>
      </c>
      <c r="D75" s="15">
        <v>50</v>
      </c>
      <c r="E75" s="15">
        <v>47</v>
      </c>
      <c r="F75" s="15">
        <v>57</v>
      </c>
      <c r="G75" s="15">
        <v>58</v>
      </c>
      <c r="H75" s="15">
        <v>69</v>
      </c>
      <c r="I75" s="15">
        <v>74</v>
      </c>
      <c r="J75" s="15">
        <v>76</v>
      </c>
      <c r="K75" s="15">
        <v>50</v>
      </c>
      <c r="L75" s="15">
        <v>44</v>
      </c>
      <c r="M75" s="15">
        <v>73</v>
      </c>
      <c r="N75" s="6">
        <v>84</v>
      </c>
      <c r="O75" s="20">
        <v>78</v>
      </c>
      <c r="P75" s="20">
        <v>89</v>
      </c>
      <c r="Q75" s="20">
        <v>95</v>
      </c>
      <c r="R75" s="66">
        <v>113</v>
      </c>
      <c r="S75" s="66">
        <v>167</v>
      </c>
      <c r="T75" s="66">
        <v>210</v>
      </c>
      <c r="U75" s="5">
        <v>222</v>
      </c>
      <c r="V75" s="5">
        <v>220</v>
      </c>
      <c r="W75" s="5">
        <v>222</v>
      </c>
      <c r="X75" s="5">
        <v>263</v>
      </c>
      <c r="Y75" s="5">
        <v>254</v>
      </c>
      <c r="Z75" s="5">
        <v>291</v>
      </c>
      <c r="AA75" s="5">
        <v>337</v>
      </c>
      <c r="AB75" s="48">
        <v>311</v>
      </c>
      <c r="AC75" s="48">
        <v>277</v>
      </c>
    </row>
    <row r="76" spans="1:29" x14ac:dyDescent="0.55000000000000004">
      <c r="A76" s="56" t="s">
        <v>91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6"/>
      <c r="O76" s="20"/>
      <c r="P76" s="20"/>
      <c r="Q76" s="20"/>
      <c r="R76" s="66"/>
      <c r="S76" s="66"/>
      <c r="T76" s="66"/>
      <c r="U76" s="5"/>
      <c r="X76" s="5">
        <v>2</v>
      </c>
      <c r="Y76" s="5">
        <v>5</v>
      </c>
      <c r="Z76" s="5">
        <v>2</v>
      </c>
      <c r="AA76" s="5">
        <v>0</v>
      </c>
      <c r="AB76" s="5">
        <v>11</v>
      </c>
      <c r="AC76" s="5">
        <v>17</v>
      </c>
    </row>
    <row r="77" spans="1:29" x14ac:dyDescent="0.55000000000000004">
      <c r="A77" s="53" t="s">
        <v>92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4</v>
      </c>
      <c r="L77" s="6">
        <v>2</v>
      </c>
      <c r="M77" s="6">
        <v>1</v>
      </c>
      <c r="N77" s="6">
        <v>2</v>
      </c>
      <c r="O77" s="20">
        <v>4</v>
      </c>
      <c r="P77" s="20">
        <v>1</v>
      </c>
      <c r="Q77" s="20">
        <v>0</v>
      </c>
      <c r="R77" s="66">
        <v>0</v>
      </c>
      <c r="S77" s="66">
        <v>0</v>
      </c>
      <c r="T77" s="66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</row>
    <row r="78" spans="1:29" x14ac:dyDescent="0.55000000000000004">
      <c r="A78" s="53" t="s">
        <v>93</v>
      </c>
      <c r="C78" s="15"/>
      <c r="D78" s="15"/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1</v>
      </c>
      <c r="K78" s="15">
        <v>4</v>
      </c>
      <c r="L78" s="15">
        <v>7</v>
      </c>
      <c r="M78" s="15">
        <v>5</v>
      </c>
      <c r="N78" s="6">
        <v>2</v>
      </c>
      <c r="O78" s="20">
        <v>5</v>
      </c>
      <c r="P78" s="20">
        <v>1</v>
      </c>
      <c r="Q78" s="20">
        <v>0</v>
      </c>
      <c r="R78" s="66">
        <v>0</v>
      </c>
      <c r="S78" s="66">
        <v>0</v>
      </c>
      <c r="T78" s="66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</row>
    <row r="79" spans="1:29" x14ac:dyDescent="0.55000000000000004">
      <c r="A79" s="53" t="s">
        <v>94</v>
      </c>
      <c r="B79" s="5">
        <v>11</v>
      </c>
      <c r="C79" s="15">
        <v>15</v>
      </c>
      <c r="D79" s="15">
        <v>17</v>
      </c>
      <c r="E79" s="15">
        <v>26</v>
      </c>
      <c r="F79" s="15">
        <v>51</v>
      </c>
      <c r="G79" s="15">
        <v>42</v>
      </c>
      <c r="H79" s="15">
        <v>48</v>
      </c>
      <c r="I79" s="15">
        <v>32</v>
      </c>
      <c r="J79" s="15">
        <v>24</v>
      </c>
      <c r="K79" s="15">
        <v>13</v>
      </c>
      <c r="L79" s="15">
        <v>7</v>
      </c>
      <c r="M79" s="15">
        <v>15</v>
      </c>
      <c r="N79" s="6">
        <v>9</v>
      </c>
      <c r="O79" s="20">
        <v>14</v>
      </c>
      <c r="P79" s="20">
        <v>22</v>
      </c>
      <c r="Q79" s="20">
        <v>4</v>
      </c>
      <c r="R79" s="66">
        <v>0</v>
      </c>
      <c r="S79" s="66">
        <v>0</v>
      </c>
      <c r="T79" s="66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</row>
    <row r="80" spans="1:29" x14ac:dyDescent="0.55000000000000004">
      <c r="A80" s="53" t="s">
        <v>95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20"/>
      <c r="P80" s="20"/>
      <c r="Q80" s="20"/>
      <c r="R80" s="66"/>
      <c r="S80" s="66"/>
      <c r="T80" s="66"/>
      <c r="U80" s="5"/>
      <c r="Z80" s="5">
        <v>1</v>
      </c>
      <c r="AA80" s="5">
        <v>19</v>
      </c>
      <c r="AB80" s="48">
        <v>40</v>
      </c>
      <c r="AC80" s="48">
        <v>41</v>
      </c>
    </row>
    <row r="81" spans="1:29" x14ac:dyDescent="0.55000000000000004">
      <c r="A81" s="57" t="s">
        <v>96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>
        <v>0</v>
      </c>
      <c r="O81" s="30">
        <v>0</v>
      </c>
      <c r="P81" s="30">
        <v>0</v>
      </c>
      <c r="Q81" s="20">
        <v>18</v>
      </c>
      <c r="R81" s="66">
        <v>28</v>
      </c>
      <c r="S81" s="66">
        <v>31</v>
      </c>
      <c r="T81" s="66">
        <v>43</v>
      </c>
      <c r="U81" s="5">
        <v>46</v>
      </c>
      <c r="V81" s="5">
        <v>42</v>
      </c>
      <c r="W81" s="5">
        <v>35</v>
      </c>
      <c r="X81" s="5">
        <v>43</v>
      </c>
      <c r="Y81" s="5">
        <v>49</v>
      </c>
      <c r="Z81" s="5">
        <v>48</v>
      </c>
      <c r="AA81" s="5">
        <v>63</v>
      </c>
      <c r="AB81" s="48">
        <v>44</v>
      </c>
      <c r="AC81" s="48">
        <v>41</v>
      </c>
    </row>
    <row r="82" spans="1:29" x14ac:dyDescent="0.55000000000000004">
      <c r="A82" s="53" t="s">
        <v>97</v>
      </c>
      <c r="B82" s="5">
        <v>603</v>
      </c>
      <c r="C82" s="15">
        <v>620</v>
      </c>
      <c r="D82" s="15">
        <v>731</v>
      </c>
      <c r="E82" s="15">
        <v>702</v>
      </c>
      <c r="F82" s="15">
        <v>813</v>
      </c>
      <c r="G82" s="15">
        <v>827</v>
      </c>
      <c r="H82" s="15">
        <v>771</v>
      </c>
      <c r="I82" s="15">
        <v>678</v>
      </c>
      <c r="J82" s="15">
        <v>716</v>
      </c>
      <c r="K82" s="15">
        <v>833</v>
      </c>
      <c r="L82" s="15">
        <v>1004</v>
      </c>
      <c r="M82" s="15">
        <v>1016</v>
      </c>
      <c r="N82" s="6">
        <v>1022</v>
      </c>
      <c r="O82" s="20">
        <v>1066</v>
      </c>
      <c r="P82" s="20">
        <v>1119</v>
      </c>
      <c r="Q82" s="20">
        <v>1178</v>
      </c>
      <c r="R82" s="66">
        <v>1155</v>
      </c>
      <c r="S82" s="66">
        <v>1022</v>
      </c>
      <c r="T82" s="66">
        <v>783</v>
      </c>
      <c r="U82" s="5">
        <v>748</v>
      </c>
      <c r="V82" s="5">
        <v>627</v>
      </c>
      <c r="W82" s="5">
        <v>588</v>
      </c>
      <c r="X82" s="5">
        <v>655</v>
      </c>
      <c r="Y82" s="5">
        <v>599</v>
      </c>
      <c r="Z82" s="5">
        <v>461</v>
      </c>
      <c r="AA82" s="5">
        <v>254</v>
      </c>
      <c r="AB82" s="80">
        <v>153</v>
      </c>
      <c r="AC82" s="80">
        <f>142+3</f>
        <v>145</v>
      </c>
    </row>
    <row r="83" spans="1:29" x14ac:dyDescent="0.55000000000000004">
      <c r="A83" s="4" t="s">
        <v>73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6">
        <v>12</v>
      </c>
      <c r="O83" s="6">
        <v>36</v>
      </c>
      <c r="P83" s="6">
        <v>60</v>
      </c>
      <c r="Q83" s="6">
        <v>99</v>
      </c>
      <c r="R83" s="5">
        <v>139</v>
      </c>
      <c r="S83" s="5">
        <v>142</v>
      </c>
      <c r="T83" s="5">
        <v>146</v>
      </c>
      <c r="U83" s="5">
        <v>177</v>
      </c>
      <c r="V83" s="5">
        <v>156</v>
      </c>
      <c r="W83" s="5">
        <v>146</v>
      </c>
      <c r="X83" s="5">
        <v>124</v>
      </c>
      <c r="Y83" s="5">
        <v>121</v>
      </c>
      <c r="Z83" s="5">
        <v>117</v>
      </c>
      <c r="AA83" s="5">
        <v>120</v>
      </c>
      <c r="AB83" s="48">
        <v>138</v>
      </c>
      <c r="AC83" s="48">
        <v>134</v>
      </c>
    </row>
    <row r="84" spans="1:29" x14ac:dyDescent="0.55000000000000004">
      <c r="A84" s="31" t="s">
        <v>98</v>
      </c>
      <c r="B84" s="32">
        <f t="shared" ref="B84:K84" si="2">SUM(B63:B81)</f>
        <v>333</v>
      </c>
      <c r="C84" s="32">
        <f t="shared" si="2"/>
        <v>442</v>
      </c>
      <c r="D84" s="32">
        <f t="shared" si="2"/>
        <v>456</v>
      </c>
      <c r="E84" s="32">
        <f t="shared" si="2"/>
        <v>517</v>
      </c>
      <c r="F84" s="32">
        <f t="shared" si="2"/>
        <v>577</v>
      </c>
      <c r="G84" s="32">
        <f t="shared" si="2"/>
        <v>593</v>
      </c>
      <c r="H84" s="32">
        <f t="shared" si="2"/>
        <v>624</v>
      </c>
      <c r="I84" s="32">
        <f t="shared" si="2"/>
        <v>621</v>
      </c>
      <c r="J84" s="32">
        <f t="shared" si="2"/>
        <v>537</v>
      </c>
      <c r="K84" s="32">
        <f t="shared" si="2"/>
        <v>524</v>
      </c>
      <c r="L84" s="32">
        <f>L62+L83</f>
        <v>1478</v>
      </c>
      <c r="M84" s="32">
        <f>M62+M83</f>
        <v>1659</v>
      </c>
      <c r="N84" s="32">
        <f>N62+N83</f>
        <v>1744</v>
      </c>
      <c r="O84" s="32">
        <f>O62+O83</f>
        <v>1798</v>
      </c>
      <c r="P84" s="32">
        <f>P62+P83</f>
        <v>1907</v>
      </c>
      <c r="Q84" s="32">
        <f>Q62+Q83</f>
        <v>2019</v>
      </c>
      <c r="R84" s="67">
        <f>R62+R83</f>
        <v>2044</v>
      </c>
      <c r="S84" s="67">
        <f>S62+S83</f>
        <v>2201</v>
      </c>
      <c r="T84" s="67">
        <f>T62+T83</f>
        <v>2197</v>
      </c>
      <c r="U84" s="67">
        <f>U62+U83</f>
        <v>2147</v>
      </c>
      <c r="V84" s="32">
        <f>V62+V83</f>
        <v>2066</v>
      </c>
      <c r="W84" s="32">
        <f>W62+W83</f>
        <v>2002</v>
      </c>
      <c r="X84" s="32">
        <f>X62+X83</f>
        <v>2035</v>
      </c>
      <c r="Y84" s="32">
        <f>Y62+Y83</f>
        <v>1985</v>
      </c>
      <c r="Z84" s="32">
        <f>Z62+Z83</f>
        <v>1900</v>
      </c>
      <c r="AA84" s="32">
        <f>AA62+AA83</f>
        <v>1870</v>
      </c>
      <c r="AB84" s="32">
        <f>AB62+AB83</f>
        <v>1822</v>
      </c>
      <c r="AC84" s="32">
        <f>AC62+AC83</f>
        <v>1787</v>
      </c>
    </row>
    <row r="85" spans="1:29" x14ac:dyDescent="0.55000000000000004">
      <c r="A85" s="7" t="s">
        <v>99</v>
      </c>
      <c r="R85" s="5"/>
      <c r="AB85" s="48"/>
      <c r="AC85" s="48"/>
    </row>
    <row r="86" spans="1:29" x14ac:dyDescent="0.55000000000000004">
      <c r="A86" s="4" t="s">
        <v>100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29</v>
      </c>
      <c r="N86" s="6">
        <v>36</v>
      </c>
      <c r="O86" s="6">
        <v>31</v>
      </c>
      <c r="P86" s="6">
        <v>30</v>
      </c>
      <c r="Q86" s="6">
        <v>31</v>
      </c>
      <c r="R86" s="5">
        <v>28</v>
      </c>
      <c r="S86" s="5">
        <v>29</v>
      </c>
      <c r="T86" s="5">
        <v>54</v>
      </c>
      <c r="U86" s="5">
        <v>38</v>
      </c>
      <c r="V86" s="5">
        <v>32</v>
      </c>
      <c r="W86" s="5">
        <v>29</v>
      </c>
      <c r="X86" s="5">
        <v>43</v>
      </c>
      <c r="Y86" s="48">
        <v>91</v>
      </c>
      <c r="Z86" s="5">
        <v>190</v>
      </c>
      <c r="AA86" s="5">
        <v>117</v>
      </c>
      <c r="AB86" s="48">
        <v>126</v>
      </c>
      <c r="AC86" s="48">
        <v>142</v>
      </c>
    </row>
    <row r="87" spans="1:29" x14ac:dyDescent="0.55000000000000004">
      <c r="A87" s="4" t="s">
        <v>101</v>
      </c>
      <c r="E87" s="6">
        <v>0</v>
      </c>
      <c r="F87" s="6">
        <v>0</v>
      </c>
      <c r="G87" s="5">
        <v>0</v>
      </c>
      <c r="H87" s="5">
        <v>0</v>
      </c>
      <c r="I87" s="5">
        <v>0</v>
      </c>
      <c r="J87" s="5">
        <v>0</v>
      </c>
      <c r="K87" s="6">
        <v>202</v>
      </c>
      <c r="L87" s="6">
        <v>285</v>
      </c>
      <c r="M87" s="6">
        <v>401</v>
      </c>
      <c r="N87" s="6">
        <v>488</v>
      </c>
      <c r="O87" s="6">
        <v>544</v>
      </c>
      <c r="P87" s="6">
        <v>584</v>
      </c>
      <c r="Q87" s="6">
        <v>648</v>
      </c>
      <c r="R87" s="5">
        <v>686</v>
      </c>
      <c r="S87" s="5">
        <v>682</v>
      </c>
      <c r="T87" s="5">
        <v>672</v>
      </c>
      <c r="U87" s="5">
        <v>688</v>
      </c>
      <c r="V87" s="5">
        <v>665</v>
      </c>
      <c r="W87" s="5">
        <v>630</v>
      </c>
      <c r="X87" s="5">
        <v>633</v>
      </c>
      <c r="Y87" s="48">
        <v>681</v>
      </c>
      <c r="Z87" s="5">
        <v>580</v>
      </c>
      <c r="AA87" s="5">
        <v>566</v>
      </c>
      <c r="AB87" s="48">
        <v>504</v>
      </c>
      <c r="AC87" s="48">
        <v>497</v>
      </c>
    </row>
    <row r="88" spans="1:29" x14ac:dyDescent="0.55000000000000004">
      <c r="A88" s="4" t="s">
        <v>102</v>
      </c>
      <c r="B88" s="5">
        <v>30</v>
      </c>
      <c r="C88" s="6">
        <v>32</v>
      </c>
      <c r="D88" s="6">
        <v>32</v>
      </c>
      <c r="E88" s="6">
        <v>34</v>
      </c>
      <c r="F88" s="6">
        <f>34+2</f>
        <v>36</v>
      </c>
      <c r="G88" s="6">
        <v>34</v>
      </c>
      <c r="H88" s="6">
        <v>36</v>
      </c>
      <c r="I88" s="6">
        <v>26</v>
      </c>
      <c r="J88" s="6">
        <v>22</v>
      </c>
      <c r="K88" s="6">
        <v>16</v>
      </c>
      <c r="L88" s="6">
        <v>21</v>
      </c>
      <c r="M88" s="6">
        <v>8</v>
      </c>
      <c r="N88" s="6">
        <v>10</v>
      </c>
      <c r="O88" s="6">
        <v>10</v>
      </c>
      <c r="P88" s="6">
        <v>15</v>
      </c>
      <c r="Q88" s="6">
        <v>13</v>
      </c>
      <c r="R88" s="5">
        <v>12</v>
      </c>
      <c r="S88" s="5">
        <v>5</v>
      </c>
      <c r="T88" s="5">
        <v>1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3</v>
      </c>
    </row>
    <row r="89" spans="1:29" x14ac:dyDescent="0.55000000000000004">
      <c r="A89" s="14" t="s">
        <v>103</v>
      </c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28"/>
      <c r="N89" s="28"/>
      <c r="O89" s="28"/>
      <c r="P89" s="28"/>
      <c r="Q89" s="28"/>
      <c r="R89" s="22"/>
      <c r="S89" s="22"/>
      <c r="T89" s="22"/>
      <c r="U89" s="22"/>
      <c r="V89" s="22"/>
      <c r="W89" s="5">
        <v>1</v>
      </c>
      <c r="X89" s="5">
        <v>2</v>
      </c>
      <c r="Y89" s="5">
        <v>5</v>
      </c>
      <c r="Z89" s="5">
        <v>3</v>
      </c>
      <c r="AA89" s="5">
        <v>7</v>
      </c>
      <c r="AB89" s="5">
        <v>9</v>
      </c>
      <c r="AC89" s="5">
        <v>8</v>
      </c>
    </row>
    <row r="90" spans="1:29" x14ac:dyDescent="0.55000000000000004">
      <c r="A90" s="4" t="s">
        <v>104</v>
      </c>
      <c r="B90" s="5">
        <v>425</v>
      </c>
      <c r="C90" s="6">
        <v>424</v>
      </c>
      <c r="D90" s="6">
        <v>450</v>
      </c>
      <c r="E90" s="6">
        <v>434</v>
      </c>
      <c r="F90" s="6">
        <v>434</v>
      </c>
      <c r="G90" s="6">
        <v>450</v>
      </c>
      <c r="H90" s="6">
        <v>499</v>
      </c>
      <c r="I90" s="6">
        <v>500</v>
      </c>
      <c r="J90" s="6">
        <v>559</v>
      </c>
      <c r="K90" s="6">
        <v>605</v>
      </c>
      <c r="L90" s="6">
        <v>649</v>
      </c>
      <c r="M90" s="6">
        <v>653</v>
      </c>
      <c r="N90" s="6">
        <v>692</v>
      </c>
      <c r="O90" s="6">
        <v>708</v>
      </c>
      <c r="P90" s="6">
        <v>710</v>
      </c>
      <c r="Q90" s="6">
        <v>678</v>
      </c>
      <c r="R90" s="5">
        <v>630</v>
      </c>
      <c r="S90" s="5">
        <v>607</v>
      </c>
      <c r="T90" s="5">
        <v>625</v>
      </c>
      <c r="U90" s="5">
        <v>575</v>
      </c>
      <c r="V90" s="5">
        <v>630</v>
      </c>
      <c r="W90" s="5">
        <v>727</v>
      </c>
      <c r="X90" s="5">
        <v>764</v>
      </c>
      <c r="Y90" s="48">
        <v>821</v>
      </c>
      <c r="Z90" s="5">
        <v>877</v>
      </c>
      <c r="AA90" s="5">
        <v>827</v>
      </c>
      <c r="AB90" s="48">
        <v>803</v>
      </c>
      <c r="AC90" s="48">
        <v>797</v>
      </c>
    </row>
    <row r="91" spans="1:29" x14ac:dyDescent="0.55000000000000004">
      <c r="A91" s="4" t="s">
        <v>105</v>
      </c>
      <c r="B91" s="38">
        <v>269</v>
      </c>
      <c r="C91" s="6">
        <v>247</v>
      </c>
      <c r="D91" s="6">
        <v>215</v>
      </c>
      <c r="E91" s="6">
        <v>159</v>
      </c>
      <c r="F91" s="6">
        <v>112</v>
      </c>
      <c r="G91" s="6">
        <v>88</v>
      </c>
      <c r="H91" s="6">
        <v>73</v>
      </c>
      <c r="I91" s="6">
        <v>36</v>
      </c>
      <c r="J91" s="6">
        <v>21</v>
      </c>
      <c r="K91" s="6">
        <v>100</v>
      </c>
      <c r="L91" s="6">
        <v>203</v>
      </c>
      <c r="M91" s="6">
        <v>255</v>
      </c>
      <c r="N91" s="6">
        <v>336</v>
      </c>
      <c r="O91" s="6">
        <v>489</v>
      </c>
      <c r="P91" s="6">
        <v>563</v>
      </c>
      <c r="Q91" s="6">
        <v>616</v>
      </c>
      <c r="R91" s="5">
        <v>558</v>
      </c>
      <c r="S91" s="5">
        <v>530</v>
      </c>
      <c r="T91" s="5">
        <v>501</v>
      </c>
      <c r="U91" s="5">
        <v>397</v>
      </c>
      <c r="V91" s="5">
        <v>315</v>
      </c>
      <c r="W91" s="5">
        <v>228</v>
      </c>
      <c r="X91" s="5">
        <v>203</v>
      </c>
      <c r="Y91" s="48">
        <v>167</v>
      </c>
      <c r="Z91" s="5">
        <v>148</v>
      </c>
      <c r="AA91" s="5">
        <v>114</v>
      </c>
      <c r="AB91" s="48">
        <v>137</v>
      </c>
      <c r="AC91" s="48">
        <v>176</v>
      </c>
    </row>
    <row r="92" spans="1:29" x14ac:dyDescent="0.55000000000000004">
      <c r="A92" s="31" t="s">
        <v>106</v>
      </c>
      <c r="B92" s="40">
        <v>694</v>
      </c>
      <c r="C92" s="27">
        <v>671</v>
      </c>
      <c r="D92" s="27">
        <v>665</v>
      </c>
      <c r="E92" s="27">
        <v>593</v>
      </c>
      <c r="F92" s="27">
        <f>SUM(F90:F91)</f>
        <v>546</v>
      </c>
      <c r="G92" s="27">
        <f>SUM(G90:G91)</f>
        <v>538</v>
      </c>
      <c r="H92" s="27">
        <f>SUM(H90:H91)</f>
        <v>572</v>
      </c>
      <c r="I92" s="27">
        <f>SUM(I90:I91)</f>
        <v>536</v>
      </c>
      <c r="J92" s="27">
        <f>SUM(J90:J91)</f>
        <v>580</v>
      </c>
      <c r="K92" s="27">
        <f>SUM(K87:K91)</f>
        <v>923</v>
      </c>
      <c r="L92" s="27">
        <f>SUM(L87:L91)</f>
        <v>1158</v>
      </c>
      <c r="M92" s="27">
        <f t="shared" ref="M92:W92" si="3">SUM(M86:M91)</f>
        <v>1346</v>
      </c>
      <c r="N92" s="27">
        <f t="shared" si="3"/>
        <v>1562</v>
      </c>
      <c r="O92" s="27">
        <f t="shared" si="3"/>
        <v>1782</v>
      </c>
      <c r="P92" s="27">
        <f t="shared" si="3"/>
        <v>1902</v>
      </c>
      <c r="Q92" s="27">
        <f t="shared" si="3"/>
        <v>1986</v>
      </c>
      <c r="R92" s="65">
        <f t="shared" si="3"/>
        <v>1914</v>
      </c>
      <c r="S92" s="65">
        <f t="shared" si="3"/>
        <v>1853</v>
      </c>
      <c r="T92" s="65">
        <f t="shared" si="3"/>
        <v>1853</v>
      </c>
      <c r="U92" s="65">
        <f t="shared" si="3"/>
        <v>1698</v>
      </c>
      <c r="V92" s="27">
        <f t="shared" si="3"/>
        <v>1642</v>
      </c>
      <c r="W92" s="27">
        <f t="shared" si="3"/>
        <v>1615</v>
      </c>
      <c r="X92" s="27">
        <f t="shared" ref="X92:AB92" si="4">SUM(X86:X91)</f>
        <v>1645</v>
      </c>
      <c r="Y92" s="27">
        <f t="shared" si="4"/>
        <v>1765</v>
      </c>
      <c r="Z92" s="27">
        <f t="shared" si="4"/>
        <v>1798</v>
      </c>
      <c r="AA92" s="27">
        <f t="shared" si="4"/>
        <v>1631</v>
      </c>
      <c r="AB92" s="27">
        <f t="shared" si="4"/>
        <v>1579</v>
      </c>
      <c r="AC92" s="27">
        <f>SUM(AC86:AC91)</f>
        <v>1623</v>
      </c>
    </row>
    <row r="93" spans="1:29" x14ac:dyDescent="0.55000000000000004">
      <c r="A93" s="7" t="s">
        <v>107</v>
      </c>
      <c r="N93" s="6"/>
      <c r="R93" s="5"/>
      <c r="AB93" s="48"/>
      <c r="AC93" s="48"/>
    </row>
    <row r="94" spans="1:29" x14ac:dyDescent="0.55000000000000004">
      <c r="A94" s="14" t="s">
        <v>108</v>
      </c>
      <c r="B94" s="16"/>
      <c r="C94" s="17"/>
      <c r="D94" s="17"/>
      <c r="E94" s="17"/>
      <c r="F94" s="17"/>
      <c r="G94" s="17"/>
      <c r="H94" s="17"/>
      <c r="I94" s="17"/>
      <c r="J94" s="17" t="s">
        <v>29</v>
      </c>
      <c r="K94" s="17" t="s">
        <v>29</v>
      </c>
      <c r="L94" s="17" t="s">
        <v>29</v>
      </c>
      <c r="M94" s="17" t="s">
        <v>29</v>
      </c>
      <c r="N94" s="18">
        <v>11</v>
      </c>
      <c r="O94" s="6">
        <v>39</v>
      </c>
      <c r="P94" s="6">
        <v>67</v>
      </c>
      <c r="Q94" s="6">
        <v>101</v>
      </c>
      <c r="R94" s="5">
        <v>183</v>
      </c>
      <c r="S94" s="5">
        <v>240</v>
      </c>
      <c r="T94" s="5">
        <v>277</v>
      </c>
      <c r="U94" s="5">
        <v>256</v>
      </c>
      <c r="V94" s="5">
        <f>251+9</f>
        <v>260</v>
      </c>
      <c r="W94" s="5">
        <v>279</v>
      </c>
      <c r="X94" s="5">
        <v>299</v>
      </c>
      <c r="Y94" s="5">
        <v>299</v>
      </c>
      <c r="Z94" s="5">
        <v>285</v>
      </c>
      <c r="AA94" s="5">
        <v>255</v>
      </c>
      <c r="AB94" s="48">
        <v>300</v>
      </c>
      <c r="AC94" s="48">
        <v>282</v>
      </c>
    </row>
    <row r="95" spans="1:29" x14ac:dyDescent="0.55000000000000004">
      <c r="A95" s="14" t="s">
        <v>109</v>
      </c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 t="s">
        <v>29</v>
      </c>
      <c r="M95" s="17" t="s">
        <v>29</v>
      </c>
      <c r="N95" s="18" t="s">
        <v>29</v>
      </c>
      <c r="O95" s="6" t="s">
        <v>29</v>
      </c>
      <c r="P95" s="6">
        <v>1</v>
      </c>
      <c r="Q95" s="6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48">
        <v>0</v>
      </c>
      <c r="AC95" s="48">
        <v>0</v>
      </c>
    </row>
    <row r="96" spans="1:29" x14ac:dyDescent="0.55000000000000004">
      <c r="A96" s="14" t="s">
        <v>110</v>
      </c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Q96" s="6"/>
      <c r="R96" s="5"/>
      <c r="S96" s="5"/>
      <c r="U96" s="5"/>
      <c r="X96" s="5">
        <v>2</v>
      </c>
      <c r="Y96" s="5">
        <v>60</v>
      </c>
      <c r="Z96" s="5">
        <v>95</v>
      </c>
      <c r="AA96" s="5">
        <v>111</v>
      </c>
      <c r="AB96" s="75">
        <v>128</v>
      </c>
      <c r="AC96" s="77">
        <f>4+141</f>
        <v>145</v>
      </c>
    </row>
    <row r="97" spans="1:29" x14ac:dyDescent="0.55000000000000004">
      <c r="A97" s="31" t="s">
        <v>111</v>
      </c>
      <c r="B97" s="40"/>
      <c r="C97" s="27"/>
      <c r="D97" s="27"/>
      <c r="E97" s="27"/>
      <c r="F97" s="27"/>
      <c r="G97" s="27"/>
      <c r="H97" s="27"/>
      <c r="I97" s="27"/>
      <c r="J97" s="27" t="s">
        <v>29</v>
      </c>
      <c r="K97" s="27" t="s">
        <v>29</v>
      </c>
      <c r="L97" s="27" t="s">
        <v>29</v>
      </c>
      <c r="M97" s="27" t="s">
        <v>29</v>
      </c>
      <c r="N97" s="27">
        <v>11</v>
      </c>
      <c r="O97" s="39">
        <f>O94</f>
        <v>39</v>
      </c>
      <c r="P97" s="34">
        <f t="shared" ref="P97:V97" si="5">P94+P95</f>
        <v>68</v>
      </c>
      <c r="Q97" s="34">
        <f t="shared" si="5"/>
        <v>101</v>
      </c>
      <c r="R97" s="34">
        <f t="shared" si="5"/>
        <v>183</v>
      </c>
      <c r="S97" s="34">
        <f t="shared" si="5"/>
        <v>240</v>
      </c>
      <c r="T97" s="34">
        <f t="shared" si="5"/>
        <v>277</v>
      </c>
      <c r="U97" s="34">
        <f t="shared" si="5"/>
        <v>256</v>
      </c>
      <c r="V97" s="34">
        <f t="shared" si="5"/>
        <v>260</v>
      </c>
      <c r="W97" s="39">
        <f t="shared" ref="W97:AB97" si="6">W94+W95+W96</f>
        <v>279</v>
      </c>
      <c r="X97" s="39">
        <f t="shared" si="6"/>
        <v>301</v>
      </c>
      <c r="Y97" s="39">
        <f t="shared" si="6"/>
        <v>359</v>
      </c>
      <c r="Z97" s="39">
        <f t="shared" si="6"/>
        <v>380</v>
      </c>
      <c r="AA97" s="39">
        <f t="shared" si="6"/>
        <v>366</v>
      </c>
      <c r="AB97" s="39">
        <f t="shared" si="6"/>
        <v>428</v>
      </c>
      <c r="AC97" s="39">
        <f>SUM(AC94:AC96)</f>
        <v>427</v>
      </c>
    </row>
    <row r="98" spans="1:29" x14ac:dyDescent="0.55000000000000004">
      <c r="A98" s="36" t="s">
        <v>112</v>
      </c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68"/>
      <c r="S98" s="68"/>
      <c r="T98" s="22"/>
      <c r="U98" s="22"/>
      <c r="AC98" s="6"/>
    </row>
    <row r="99" spans="1:29" x14ac:dyDescent="0.55000000000000004">
      <c r="A99" s="4" t="s">
        <v>113</v>
      </c>
      <c r="N99" s="6"/>
      <c r="Q99" s="6"/>
      <c r="R99" s="5"/>
      <c r="S99" s="5">
        <v>7</v>
      </c>
      <c r="T99" s="5">
        <v>26</v>
      </c>
      <c r="U99" s="5">
        <f>37+1</f>
        <v>38</v>
      </c>
      <c r="V99" s="5">
        <f>33+3</f>
        <v>36</v>
      </c>
      <c r="W99" s="5">
        <v>28</v>
      </c>
      <c r="X99" s="5">
        <v>20</v>
      </c>
      <c r="Y99" s="5">
        <v>15</v>
      </c>
      <c r="Z99" s="5">
        <v>15</v>
      </c>
      <c r="AA99" s="5">
        <v>12</v>
      </c>
      <c r="AB99" s="5">
        <v>9</v>
      </c>
      <c r="AC99" s="79">
        <v>17</v>
      </c>
    </row>
    <row r="100" spans="1:29" x14ac:dyDescent="0.55000000000000004">
      <c r="A100" s="4" t="s">
        <v>114</v>
      </c>
      <c r="B100" s="5">
        <v>69</v>
      </c>
      <c r="C100" s="6">
        <v>68</v>
      </c>
      <c r="D100" s="6">
        <v>78</v>
      </c>
      <c r="E100" s="6">
        <v>86</v>
      </c>
      <c r="F100" s="6">
        <v>81</v>
      </c>
      <c r="G100" s="6">
        <v>73</v>
      </c>
      <c r="H100" s="6">
        <v>81</v>
      </c>
      <c r="I100" s="6">
        <v>62</v>
      </c>
      <c r="J100" s="6">
        <v>70</v>
      </c>
      <c r="K100" s="6">
        <v>58</v>
      </c>
      <c r="L100" s="6">
        <v>85</v>
      </c>
      <c r="M100" s="6">
        <v>105</v>
      </c>
      <c r="N100" s="6">
        <v>123</v>
      </c>
      <c r="O100" s="6">
        <v>173</v>
      </c>
      <c r="P100" s="6">
        <v>139</v>
      </c>
      <c r="Q100" s="6">
        <v>153</v>
      </c>
      <c r="R100" s="5">
        <v>179</v>
      </c>
      <c r="S100" s="5">
        <v>172</v>
      </c>
      <c r="T100" s="64">
        <v>203</v>
      </c>
      <c r="U100" s="5">
        <v>196</v>
      </c>
      <c r="V100" s="5">
        <v>227</v>
      </c>
      <c r="W100" s="5">
        <v>216</v>
      </c>
      <c r="X100" s="5">
        <v>201</v>
      </c>
      <c r="Y100" s="5">
        <v>194</v>
      </c>
      <c r="Z100" s="5">
        <v>183</v>
      </c>
      <c r="AA100" s="5">
        <v>182</v>
      </c>
      <c r="AB100" s="5">
        <v>189</v>
      </c>
      <c r="AC100" s="79">
        <v>201</v>
      </c>
    </row>
    <row r="101" spans="1:29" x14ac:dyDescent="0.55000000000000004">
      <c r="A101" s="4" t="s">
        <v>115</v>
      </c>
      <c r="N101" s="6"/>
      <c r="Q101" s="6"/>
      <c r="R101" s="5"/>
      <c r="S101" s="5"/>
      <c r="T101" s="64"/>
      <c r="U101" s="5"/>
      <c r="V101" s="5">
        <v>6</v>
      </c>
      <c r="W101" s="5">
        <v>31</v>
      </c>
      <c r="X101" s="5">
        <v>32</v>
      </c>
      <c r="Y101" s="5">
        <v>48</v>
      </c>
      <c r="Z101" s="5">
        <v>45</v>
      </c>
      <c r="AA101" s="5">
        <v>52</v>
      </c>
      <c r="AB101" s="5">
        <v>42</v>
      </c>
      <c r="AC101" s="79">
        <v>45</v>
      </c>
    </row>
    <row r="102" spans="1:29" x14ac:dyDescent="0.55000000000000004">
      <c r="A102" s="31" t="s">
        <v>116</v>
      </c>
      <c r="B102" s="40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39">
        <f t="shared" ref="M102:W102" si="7">SUM(M99:M101)</f>
        <v>105</v>
      </c>
      <c r="N102" s="39">
        <f t="shared" si="7"/>
        <v>123</v>
      </c>
      <c r="O102" s="34">
        <f t="shared" si="7"/>
        <v>173</v>
      </c>
      <c r="P102" s="34">
        <f t="shared" si="7"/>
        <v>139</v>
      </c>
      <c r="Q102" s="34">
        <f t="shared" si="7"/>
        <v>153</v>
      </c>
      <c r="R102" s="34">
        <f t="shared" si="7"/>
        <v>179</v>
      </c>
      <c r="S102" s="34">
        <f t="shared" si="7"/>
        <v>179</v>
      </c>
      <c r="T102" s="34">
        <f t="shared" si="7"/>
        <v>229</v>
      </c>
      <c r="U102" s="34">
        <f t="shared" si="7"/>
        <v>234</v>
      </c>
      <c r="V102" s="34">
        <f t="shared" si="7"/>
        <v>269</v>
      </c>
      <c r="W102" s="34">
        <f t="shared" si="7"/>
        <v>275</v>
      </c>
      <c r="X102" s="34">
        <f t="shared" ref="X102:AB102" si="8">SUM(X99:X101)</f>
        <v>253</v>
      </c>
      <c r="Y102" s="34">
        <f t="shared" si="8"/>
        <v>257</v>
      </c>
      <c r="Z102" s="34">
        <f t="shared" si="8"/>
        <v>243</v>
      </c>
      <c r="AA102" s="34">
        <f t="shared" si="8"/>
        <v>246</v>
      </c>
      <c r="AB102" s="34">
        <f t="shared" si="8"/>
        <v>240</v>
      </c>
      <c r="AC102" s="34">
        <f>SUM(AC99:AC101)</f>
        <v>263</v>
      </c>
    </row>
    <row r="103" spans="1:29" x14ac:dyDescent="0.55000000000000004">
      <c r="A103" s="7" t="s">
        <v>117</v>
      </c>
      <c r="B103" s="17">
        <v>8040</v>
      </c>
      <c r="C103" s="17">
        <v>8410</v>
      </c>
      <c r="D103" s="17">
        <v>8866</v>
      </c>
      <c r="E103" s="17" t="e">
        <f>#REF!+E92+E84+E60+E44</f>
        <v>#REF!</v>
      </c>
      <c r="F103" s="17" t="e">
        <f>#REF!+F92+F84+F60+F44</f>
        <v>#REF!</v>
      </c>
      <c r="G103" s="17" t="e">
        <f>#REF!+G92+G84+G60+G44</f>
        <v>#REF!</v>
      </c>
      <c r="H103" s="17" t="e">
        <f>#REF!+H92+H84+H60+H44</f>
        <v>#REF!</v>
      </c>
      <c r="I103" s="17" t="e">
        <f>#REF!+I92+I84+I60+I44</f>
        <v>#REF!</v>
      </c>
      <c r="J103" s="17" t="e">
        <f>#REF!+J92+J84+J60+J44</f>
        <v>#REF!</v>
      </c>
      <c r="K103" s="17" t="e">
        <f>#REF!+K92+K84+K60+K44</f>
        <v>#REF!</v>
      </c>
      <c r="L103" s="17" t="e">
        <f>#REF!+L92+L84+L60+L44</f>
        <v>#REF!</v>
      </c>
      <c r="M103" s="17" t="e">
        <f>#REF!+M92+M84+M60+M44</f>
        <v>#REF!</v>
      </c>
      <c r="N103" s="17" t="e">
        <f>#REF!+N92+N84+N60+N44+N97+#REF!+N105+N102</f>
        <v>#REF!</v>
      </c>
      <c r="O103" s="17" t="e">
        <f>O92+O84+O60+O44+#REF!+O97+O102</f>
        <v>#REF!</v>
      </c>
      <c r="P103" s="17" t="e">
        <f>P92+P84+P60+P44+#REF!+P97+P102</f>
        <v>#REF!</v>
      </c>
      <c r="Q103" s="17" t="e">
        <f>Q92+Q84+Q60+Q44+#REF!+Q97+Q102</f>
        <v>#REF!</v>
      </c>
      <c r="R103" s="68" t="e">
        <f>R92+R84+R60+R44+#REF!+R97+R102</f>
        <v>#REF!</v>
      </c>
      <c r="S103" s="28">
        <f t="shared" ref="S103:AC103" si="9">SUM(S92+S84+S60+S44+S97+S102)</f>
        <v>12371</v>
      </c>
      <c r="T103" s="28">
        <f t="shared" si="9"/>
        <v>12635</v>
      </c>
      <c r="U103" s="28">
        <f t="shared" si="9"/>
        <v>12431</v>
      </c>
      <c r="V103" s="28">
        <f t="shared" si="9"/>
        <v>12415</v>
      </c>
      <c r="W103" s="28">
        <f t="shared" si="9"/>
        <v>12487</v>
      </c>
      <c r="X103" s="28">
        <f t="shared" si="9"/>
        <v>12426</v>
      </c>
      <c r="Y103" s="28">
        <f t="shared" si="9"/>
        <v>12442</v>
      </c>
      <c r="Z103" s="28">
        <f t="shared" si="9"/>
        <v>12195</v>
      </c>
      <c r="AA103" s="28">
        <f t="shared" si="9"/>
        <v>11967</v>
      </c>
      <c r="AB103" s="28">
        <f t="shared" si="9"/>
        <v>11949</v>
      </c>
      <c r="AC103" s="28">
        <f t="shared" si="9"/>
        <v>11725</v>
      </c>
    </row>
    <row r="104" spans="1:29" s="43" customFormat="1" x14ac:dyDescent="0.55000000000000004">
      <c r="A104" s="58" t="s">
        <v>118</v>
      </c>
      <c r="B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3"/>
      <c r="O104" s="41"/>
      <c r="P104" s="41"/>
      <c r="Q104" s="42"/>
      <c r="R104" s="33"/>
      <c r="S104" s="70"/>
      <c r="T104" s="33"/>
      <c r="U104" s="5"/>
      <c r="V104" s="5"/>
      <c r="W104" s="5"/>
      <c r="X104" s="5"/>
      <c r="Y104" s="5"/>
      <c r="Z104" s="35"/>
      <c r="AA104" s="5"/>
      <c r="AB104" s="5"/>
      <c r="AC104" s="5"/>
    </row>
    <row r="105" spans="1:29" x14ac:dyDescent="0.55000000000000004">
      <c r="A105" s="59" t="s">
        <v>119</v>
      </c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4"/>
      <c r="O105" s="45"/>
      <c r="P105" s="45"/>
      <c r="Q105" s="46"/>
      <c r="R105" s="44"/>
      <c r="S105" s="71"/>
      <c r="U105" s="5"/>
    </row>
    <row r="107" spans="1:29" x14ac:dyDescent="0.55000000000000004">
      <c r="R107" s="5"/>
    </row>
    <row r="108" spans="1:29" x14ac:dyDescent="0.55000000000000004">
      <c r="R108" s="5"/>
    </row>
    <row r="109" spans="1:29" x14ac:dyDescent="0.55000000000000004">
      <c r="A109" s="4" t="s">
        <v>29</v>
      </c>
    </row>
    <row r="111" spans="1:29" x14ac:dyDescent="0.55000000000000004">
      <c r="U111" s="36"/>
    </row>
    <row r="112" spans="1:29" x14ac:dyDescent="0.55000000000000004">
      <c r="U112" s="36"/>
    </row>
  </sheetData>
  <phoneticPr fontId="20" type="noConversion"/>
  <printOptions horizontalCentered="1" verticalCentered="1"/>
  <pageMargins left="0.75" right="0.75" top="1" bottom="1" header="0.5" footer="0.5"/>
  <pageSetup scale="70" firstPageNumber="33" orientation="portrait" useFirstPageNumber="1" r:id="rId1"/>
  <headerFooter alignWithMargins="0">
    <oddHeader>&amp;L&amp;"-,Bold Italic"&amp;11&amp;K000000PROGRAM LEVEL DATA&amp;C&amp;"-,Bold Italic"&amp;11&amp;K000000TABLE 31&amp;R&amp;"Lucida Grande,Bold Italic"&amp;K000000T&amp;11rends in Undergraduate Majors, Fall Terms</oddHeader>
    <oddFooter xml:space="preserve">&amp;L&amp;"-,Bold Italic"&amp;11&amp;K000000Office of Institutional Research, UMass Boston </oddFooter>
  </headerFooter>
  <rowBreaks count="1" manualBreakCount="1">
    <brk id="60" max="28" man="1"/>
  </rowBreaks>
  <ignoredErrors>
    <ignoredError sqref="G92:J9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31</vt:lpstr>
      <vt:lpstr>'TABLE 31'!Print_Area</vt:lpstr>
      <vt:lpstr>'TABLE 31'!Print_Titles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2025-04-01T16:54:12Z</cp:lastPrinted>
  <dcterms:created xsi:type="dcterms:W3CDTF">2007-04-18T21:09:16Z</dcterms:created>
  <dcterms:modified xsi:type="dcterms:W3CDTF">2025-04-01T16:54:27Z</dcterms:modified>
  <cp:category/>
  <cp:contentStatus/>
</cp:coreProperties>
</file>