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/"/>
    </mc:Choice>
  </mc:AlternateContent>
  <xr:revisionPtr revIDLastSave="203" documentId="13_ncr:1_{78C8498E-A45B-41AC-B133-F39BBF4F68B0}" xr6:coauthVersionLast="47" xr6:coauthVersionMax="47" xr10:uidLastSave="{AF40831B-AE2E-42B7-8A76-7290C4EF48EE}"/>
  <bookViews>
    <workbookView xWindow="-120" yWindow="-120" windowWidth="29040" windowHeight="15840" xr2:uid="{00000000-000D-0000-FFFF-FFFF00000000}"/>
  </bookViews>
  <sheets>
    <sheet name="Table 4A" sheetId="1" r:id="rId1"/>
  </sheets>
  <definedNames>
    <definedName name="_xlnm.Print_Area" localSheetId="0">'Table 4A'!$A$1:$P$133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I7" i="1"/>
  <c r="E7" i="1"/>
  <c r="K13" i="1"/>
  <c r="C17" i="1"/>
  <c r="C6" i="1"/>
  <c r="L14" i="1"/>
  <c r="L12" i="1"/>
  <c r="L7" i="1"/>
  <c r="K7" i="1"/>
  <c r="J7" i="1"/>
  <c r="B6" i="1"/>
  <c r="M15" i="1"/>
  <c r="M16" i="1"/>
  <c r="M14" i="1"/>
  <c r="M8" i="1"/>
  <c r="M9" i="1"/>
  <c r="M10" i="1"/>
  <c r="M13" i="1" s="1"/>
  <c r="M11" i="1"/>
  <c r="M12" i="1"/>
  <c r="M7" i="1"/>
  <c r="L15" i="1"/>
  <c r="L16" i="1"/>
  <c r="L8" i="1"/>
  <c r="L9" i="1"/>
  <c r="L10" i="1"/>
  <c r="L11" i="1"/>
  <c r="L13" i="1"/>
  <c r="K15" i="1"/>
  <c r="K16" i="1"/>
  <c r="K14" i="1"/>
  <c r="K8" i="1"/>
  <c r="K9" i="1"/>
  <c r="K10" i="1"/>
  <c r="K11" i="1"/>
  <c r="K12" i="1"/>
  <c r="J15" i="1"/>
  <c r="J16" i="1"/>
  <c r="J14" i="1"/>
  <c r="J8" i="1"/>
  <c r="J9" i="1"/>
  <c r="J10" i="1"/>
  <c r="J11" i="1"/>
  <c r="J12" i="1"/>
  <c r="J13" i="1"/>
  <c r="J17" i="1" s="1"/>
  <c r="M17" i="1" l="1"/>
  <c r="M6" i="1"/>
  <c r="L17" i="1"/>
  <c r="K6" i="1"/>
  <c r="K17" i="1"/>
  <c r="J6" i="1"/>
  <c r="I16" i="1"/>
  <c r="E16" i="1"/>
  <c r="I15" i="1"/>
  <c r="E15" i="1"/>
  <c r="I14" i="1"/>
  <c r="E14" i="1"/>
  <c r="H13" i="1"/>
  <c r="G13" i="1"/>
  <c r="F13" i="1"/>
  <c r="D13" i="1"/>
  <c r="C13" i="1"/>
  <c r="B13" i="1"/>
  <c r="I12" i="1"/>
  <c r="E12" i="1"/>
  <c r="I11" i="1"/>
  <c r="E11" i="1"/>
  <c r="I10" i="1"/>
  <c r="E10" i="1"/>
  <c r="I9" i="1"/>
  <c r="E9" i="1"/>
  <c r="I8" i="1"/>
  <c r="E8" i="1"/>
  <c r="H6" i="1"/>
  <c r="G6" i="1"/>
  <c r="F6" i="1"/>
  <c r="D6" i="1"/>
  <c r="E6" i="1"/>
  <c r="P21" i="1"/>
  <c r="M21" i="1"/>
  <c r="N21" i="1"/>
  <c r="O21" i="1"/>
  <c r="L21" i="1"/>
  <c r="K21" i="1"/>
  <c r="H21" i="1"/>
  <c r="I21" i="1"/>
  <c r="J21" i="1"/>
  <c r="G21" i="1"/>
  <c r="C21" i="1"/>
  <c r="D21" i="1"/>
  <c r="E21" i="1"/>
  <c r="B21" i="1"/>
  <c r="M37" i="1"/>
  <c r="N37" i="1"/>
  <c r="O37" i="1"/>
  <c r="L37" i="1"/>
  <c r="H37" i="1"/>
  <c r="I37" i="1"/>
  <c r="G37" i="1"/>
  <c r="C37" i="1"/>
  <c r="D37" i="1"/>
  <c r="E37" i="1"/>
  <c r="B37" i="1"/>
  <c r="M53" i="1"/>
  <c r="N53" i="1"/>
  <c r="O53" i="1"/>
  <c r="L53" i="1"/>
  <c r="H53" i="1"/>
  <c r="I53" i="1"/>
  <c r="G53" i="1"/>
  <c r="C53" i="1"/>
  <c r="D53" i="1"/>
  <c r="E53" i="1"/>
  <c r="B53" i="1"/>
  <c r="B70" i="1"/>
  <c r="P28" i="1"/>
  <c r="P32" i="1" s="1"/>
  <c r="O28" i="1"/>
  <c r="O32" i="1" s="1"/>
  <c r="N28" i="1"/>
  <c r="N32" i="1" s="1"/>
  <c r="M28" i="1"/>
  <c r="M32" i="1" s="1"/>
  <c r="L28" i="1"/>
  <c r="L32" i="1" s="1"/>
  <c r="K28" i="1"/>
  <c r="K32" i="1" s="1"/>
  <c r="J28" i="1"/>
  <c r="I28" i="1"/>
  <c r="I32" i="1" s="1"/>
  <c r="H28" i="1"/>
  <c r="H32" i="1" s="1"/>
  <c r="G28" i="1"/>
  <c r="G32" i="1" s="1"/>
  <c r="F28" i="1"/>
  <c r="F32" i="1" s="1"/>
  <c r="E28" i="1"/>
  <c r="E32" i="1" s="1"/>
  <c r="D28" i="1"/>
  <c r="D32" i="1" s="1"/>
  <c r="C28" i="1"/>
  <c r="C32" i="1" s="1"/>
  <c r="B28" i="1"/>
  <c r="B32" i="1" s="1"/>
  <c r="L60" i="1"/>
  <c r="L64" i="1" s="1"/>
  <c r="M44" i="1"/>
  <c r="M48" i="1" s="1"/>
  <c r="N44" i="1"/>
  <c r="N48" i="1" s="1"/>
  <c r="O44" i="1"/>
  <c r="O48" i="1" s="1"/>
  <c r="L44" i="1"/>
  <c r="H44" i="1"/>
  <c r="H48" i="1" s="1"/>
  <c r="I44" i="1"/>
  <c r="I48" i="1" s="1"/>
  <c r="J44" i="1"/>
  <c r="J48" i="1" s="1"/>
  <c r="G44" i="1"/>
  <c r="C44" i="1"/>
  <c r="C48" i="1" s="1"/>
  <c r="D44" i="1"/>
  <c r="D48" i="1" s="1"/>
  <c r="E44" i="1"/>
  <c r="E48" i="1" s="1"/>
  <c r="B44" i="1"/>
  <c r="I94" i="1"/>
  <c r="J128" i="1"/>
  <c r="I128" i="1"/>
  <c r="J60" i="1"/>
  <c r="J64" i="1" s="1"/>
  <c r="P47" i="1"/>
  <c r="K47" i="1"/>
  <c r="F47" i="1"/>
  <c r="P46" i="1"/>
  <c r="K46" i="1"/>
  <c r="F46" i="1"/>
  <c r="P45" i="1"/>
  <c r="K45" i="1"/>
  <c r="F45" i="1"/>
  <c r="P43" i="1"/>
  <c r="K43" i="1"/>
  <c r="P42" i="1"/>
  <c r="K42" i="1"/>
  <c r="P41" i="1"/>
  <c r="K41" i="1"/>
  <c r="P40" i="1"/>
  <c r="K40" i="1"/>
  <c r="P39" i="1"/>
  <c r="K39" i="1"/>
  <c r="P38" i="1"/>
  <c r="K38" i="1"/>
  <c r="F54" i="1"/>
  <c r="K54" i="1"/>
  <c r="P54" i="1"/>
  <c r="F55" i="1"/>
  <c r="K55" i="1"/>
  <c r="P55" i="1"/>
  <c r="F56" i="1"/>
  <c r="K56" i="1"/>
  <c r="P56" i="1"/>
  <c r="F57" i="1"/>
  <c r="K57" i="1"/>
  <c r="P57" i="1"/>
  <c r="F58" i="1"/>
  <c r="K58" i="1"/>
  <c r="P58" i="1"/>
  <c r="F59" i="1"/>
  <c r="K59" i="1"/>
  <c r="P59" i="1"/>
  <c r="B60" i="1"/>
  <c r="B64" i="1" s="1"/>
  <c r="C60" i="1"/>
  <c r="C64" i="1" s="1"/>
  <c r="D60" i="1"/>
  <c r="D64" i="1" s="1"/>
  <c r="E60" i="1"/>
  <c r="E64" i="1" s="1"/>
  <c r="G60" i="1"/>
  <c r="G64" i="1" s="1"/>
  <c r="H60" i="1"/>
  <c r="H64" i="1" s="1"/>
  <c r="I60" i="1"/>
  <c r="M60" i="1"/>
  <c r="M64" i="1" s="1"/>
  <c r="N60" i="1"/>
  <c r="N64" i="1" s="1"/>
  <c r="O60" i="1"/>
  <c r="O64" i="1" s="1"/>
  <c r="F61" i="1"/>
  <c r="K61" i="1"/>
  <c r="P61" i="1"/>
  <c r="F62" i="1"/>
  <c r="K62" i="1"/>
  <c r="P62" i="1"/>
  <c r="F63" i="1"/>
  <c r="K63" i="1"/>
  <c r="P63" i="1"/>
  <c r="J70" i="1"/>
  <c r="J77" i="1"/>
  <c r="J81" i="1" s="1"/>
  <c r="G17" i="1" l="1"/>
  <c r="F17" i="1"/>
  <c r="E13" i="1"/>
  <c r="E17" i="1" s="1"/>
  <c r="H17" i="1"/>
  <c r="I13" i="1"/>
  <c r="B17" i="1"/>
  <c r="I6" i="1"/>
  <c r="D17" i="1"/>
  <c r="K37" i="1"/>
  <c r="P37" i="1"/>
  <c r="F37" i="1"/>
  <c r="P53" i="1"/>
  <c r="K53" i="1"/>
  <c r="F53" i="1"/>
  <c r="F60" i="1"/>
  <c r="F64" i="1" s="1"/>
  <c r="K60" i="1"/>
  <c r="K64" i="1" s="1"/>
  <c r="I64" i="1"/>
  <c r="P60" i="1"/>
  <c r="P64" i="1" s="1"/>
  <c r="B48" i="1"/>
  <c r="F44" i="1"/>
  <c r="F48" i="1" s="1"/>
  <c r="G48" i="1"/>
  <c r="K44" i="1"/>
  <c r="K48" i="1" s="1"/>
  <c r="L48" i="1"/>
  <c r="P44" i="1"/>
  <c r="P48" i="1" s="1"/>
  <c r="E81" i="1"/>
  <c r="O80" i="1"/>
  <c r="N80" i="1"/>
  <c r="M80" i="1"/>
  <c r="L80" i="1"/>
  <c r="K80" i="1"/>
  <c r="F80" i="1"/>
  <c r="O79" i="1"/>
  <c r="O81" i="1" s="1"/>
  <c r="N79" i="1"/>
  <c r="M79" i="1"/>
  <c r="L79" i="1"/>
  <c r="K79" i="1"/>
  <c r="F79" i="1"/>
  <c r="O78" i="1"/>
  <c r="N78" i="1"/>
  <c r="M78" i="1"/>
  <c r="L78" i="1"/>
  <c r="K78" i="1"/>
  <c r="F78" i="1"/>
  <c r="I77" i="1"/>
  <c r="I81" i="1" s="1"/>
  <c r="H77" i="1"/>
  <c r="H81" i="1" s="1"/>
  <c r="G77" i="1"/>
  <c r="G81" i="1" s="1"/>
  <c r="D77" i="1"/>
  <c r="D81" i="1" s="1"/>
  <c r="C77" i="1"/>
  <c r="C81" i="1" s="1"/>
  <c r="B77" i="1"/>
  <c r="B81" i="1" s="1"/>
  <c r="O76" i="1"/>
  <c r="N76" i="1"/>
  <c r="M76" i="1"/>
  <c r="L76" i="1"/>
  <c r="K76" i="1"/>
  <c r="F76" i="1"/>
  <c r="O75" i="1"/>
  <c r="N75" i="1"/>
  <c r="M75" i="1"/>
  <c r="L75" i="1"/>
  <c r="K75" i="1"/>
  <c r="F75" i="1"/>
  <c r="O74" i="1"/>
  <c r="N74" i="1"/>
  <c r="M74" i="1"/>
  <c r="L74" i="1"/>
  <c r="K74" i="1"/>
  <c r="F74" i="1"/>
  <c r="O73" i="1"/>
  <c r="N73" i="1"/>
  <c r="M73" i="1"/>
  <c r="L73" i="1"/>
  <c r="K73" i="1"/>
  <c r="F73" i="1"/>
  <c r="O72" i="1"/>
  <c r="N72" i="1"/>
  <c r="M72" i="1"/>
  <c r="L72" i="1"/>
  <c r="K72" i="1"/>
  <c r="F72" i="1"/>
  <c r="O71" i="1"/>
  <c r="N71" i="1"/>
  <c r="M71" i="1"/>
  <c r="L71" i="1"/>
  <c r="K71" i="1"/>
  <c r="F71" i="1"/>
  <c r="I70" i="1"/>
  <c r="H70" i="1"/>
  <c r="G70" i="1"/>
  <c r="E70" i="1"/>
  <c r="D70" i="1"/>
  <c r="C70" i="1"/>
  <c r="I17" i="1" l="1"/>
  <c r="P75" i="1"/>
  <c r="L77" i="1"/>
  <c r="L81" i="1" s="1"/>
  <c r="N70" i="1"/>
  <c r="P73" i="1"/>
  <c r="K77" i="1"/>
  <c r="K81" i="1" s="1"/>
  <c r="M77" i="1"/>
  <c r="M81" i="1" s="1"/>
  <c r="M70" i="1"/>
  <c r="F70" i="1"/>
  <c r="P79" i="1"/>
  <c r="F77" i="1"/>
  <c r="F81" i="1" s="1"/>
  <c r="N77" i="1"/>
  <c r="N81" i="1" s="1"/>
  <c r="P72" i="1"/>
  <c r="P74" i="1"/>
  <c r="P76" i="1"/>
  <c r="L70" i="1"/>
  <c r="P78" i="1"/>
  <c r="P80" i="1"/>
  <c r="K70" i="1"/>
  <c r="O70" i="1"/>
  <c r="P71" i="1"/>
  <c r="L96" i="1"/>
  <c r="M96" i="1"/>
  <c r="N96" i="1"/>
  <c r="O96" i="1"/>
  <c r="L97" i="1"/>
  <c r="M97" i="1"/>
  <c r="N97" i="1"/>
  <c r="O97" i="1"/>
  <c r="M95" i="1"/>
  <c r="N95" i="1"/>
  <c r="O95" i="1"/>
  <c r="L95" i="1"/>
  <c r="L89" i="1"/>
  <c r="M89" i="1"/>
  <c r="N89" i="1"/>
  <c r="O89" i="1"/>
  <c r="L90" i="1"/>
  <c r="M90" i="1"/>
  <c r="N90" i="1"/>
  <c r="O90" i="1"/>
  <c r="L91" i="1"/>
  <c r="M91" i="1"/>
  <c r="N91" i="1"/>
  <c r="O91" i="1"/>
  <c r="L92" i="1"/>
  <c r="M92" i="1"/>
  <c r="N92" i="1"/>
  <c r="O92" i="1"/>
  <c r="L93" i="1"/>
  <c r="M93" i="1"/>
  <c r="N93" i="1"/>
  <c r="O93" i="1"/>
  <c r="M88" i="1"/>
  <c r="N88" i="1"/>
  <c r="O88" i="1"/>
  <c r="L88" i="1"/>
  <c r="H94" i="1"/>
  <c r="J94" i="1"/>
  <c r="G94" i="1"/>
  <c r="H87" i="1"/>
  <c r="I87" i="1"/>
  <c r="G87" i="1"/>
  <c r="D87" i="1"/>
  <c r="B87" i="1"/>
  <c r="C87" i="1"/>
  <c r="P77" i="1" l="1"/>
  <c r="P81" i="1" s="1"/>
  <c r="P70" i="1"/>
  <c r="E98" i="1"/>
  <c r="P97" i="1"/>
  <c r="K97" i="1"/>
  <c r="F97" i="1"/>
  <c r="P96" i="1"/>
  <c r="K96" i="1"/>
  <c r="F96" i="1"/>
  <c r="P95" i="1"/>
  <c r="K95" i="1"/>
  <c r="F95" i="1"/>
  <c r="O94" i="1"/>
  <c r="O98" i="1" s="1"/>
  <c r="N94" i="1"/>
  <c r="N98" i="1" s="1"/>
  <c r="M94" i="1"/>
  <c r="M98" i="1" s="1"/>
  <c r="L94" i="1"/>
  <c r="L98" i="1" s="1"/>
  <c r="J98" i="1"/>
  <c r="I98" i="1"/>
  <c r="H98" i="1"/>
  <c r="G98" i="1"/>
  <c r="D94" i="1"/>
  <c r="D98" i="1" s="1"/>
  <c r="C94" i="1"/>
  <c r="C98" i="1" s="1"/>
  <c r="B94" i="1"/>
  <c r="B98" i="1" s="1"/>
  <c r="P93" i="1"/>
  <c r="K93" i="1"/>
  <c r="F93" i="1"/>
  <c r="P92" i="1"/>
  <c r="K92" i="1"/>
  <c r="F92" i="1"/>
  <c r="P91" i="1"/>
  <c r="K91" i="1"/>
  <c r="F91" i="1"/>
  <c r="P90" i="1"/>
  <c r="K90" i="1"/>
  <c r="F90" i="1"/>
  <c r="P89" i="1"/>
  <c r="K89" i="1"/>
  <c r="F89" i="1"/>
  <c r="P88" i="1"/>
  <c r="K88" i="1"/>
  <c r="F88" i="1"/>
  <c r="O87" i="1"/>
  <c r="N87" i="1"/>
  <c r="M87" i="1"/>
  <c r="L87" i="1"/>
  <c r="J87" i="1"/>
  <c r="E87" i="1"/>
  <c r="K94" i="1" l="1"/>
  <c r="K98" i="1" s="1"/>
  <c r="P94" i="1"/>
  <c r="P98" i="1" s="1"/>
  <c r="F94" i="1"/>
  <c r="F98" i="1" s="1"/>
  <c r="F87" i="1"/>
  <c r="K87" i="1"/>
  <c r="P87" i="1"/>
  <c r="B104" i="1"/>
  <c r="C104" i="1"/>
  <c r="D104" i="1"/>
  <c r="E104" i="1"/>
  <c r="G104" i="1"/>
  <c r="H104" i="1"/>
  <c r="I104" i="1"/>
  <c r="J104" i="1"/>
  <c r="F105" i="1"/>
  <c r="K105" i="1"/>
  <c r="L105" i="1"/>
  <c r="M105" i="1"/>
  <c r="N105" i="1"/>
  <c r="O105" i="1"/>
  <c r="F106" i="1"/>
  <c r="K106" i="1"/>
  <c r="L106" i="1"/>
  <c r="M106" i="1"/>
  <c r="N106" i="1"/>
  <c r="O106" i="1"/>
  <c r="F107" i="1"/>
  <c r="K107" i="1"/>
  <c r="L107" i="1"/>
  <c r="M107" i="1"/>
  <c r="N107" i="1"/>
  <c r="O107" i="1"/>
  <c r="F108" i="1"/>
  <c r="K108" i="1"/>
  <c r="L108" i="1"/>
  <c r="M108" i="1"/>
  <c r="N108" i="1"/>
  <c r="O108" i="1"/>
  <c r="F109" i="1"/>
  <c r="K109" i="1"/>
  <c r="L109" i="1"/>
  <c r="M109" i="1"/>
  <c r="N109" i="1"/>
  <c r="O109" i="1"/>
  <c r="K110" i="1"/>
  <c r="L110" i="1"/>
  <c r="M110" i="1"/>
  <c r="O110" i="1"/>
  <c r="B111" i="1"/>
  <c r="B115" i="1" s="1"/>
  <c r="C111" i="1"/>
  <c r="C115" i="1" s="1"/>
  <c r="D111" i="1"/>
  <c r="D115" i="1" s="1"/>
  <c r="G111" i="1"/>
  <c r="G115" i="1" s="1"/>
  <c r="H111" i="1"/>
  <c r="H115" i="1" s="1"/>
  <c r="I111" i="1"/>
  <c r="I115" i="1" s="1"/>
  <c r="J111" i="1"/>
  <c r="J115" i="1" s="1"/>
  <c r="F112" i="1"/>
  <c r="K112" i="1"/>
  <c r="L112" i="1"/>
  <c r="M112" i="1"/>
  <c r="N112" i="1"/>
  <c r="O112" i="1"/>
  <c r="F113" i="1"/>
  <c r="K113" i="1"/>
  <c r="L113" i="1"/>
  <c r="M113" i="1"/>
  <c r="N113" i="1"/>
  <c r="O113" i="1"/>
  <c r="F114" i="1"/>
  <c r="K114" i="1"/>
  <c r="L114" i="1"/>
  <c r="M114" i="1"/>
  <c r="N114" i="1"/>
  <c r="O114" i="1"/>
  <c r="E115" i="1"/>
  <c r="B121" i="1"/>
  <c r="C121" i="1"/>
  <c r="D121" i="1"/>
  <c r="E121" i="1"/>
  <c r="G121" i="1"/>
  <c r="H121" i="1"/>
  <c r="I121" i="1"/>
  <c r="J121" i="1"/>
  <c r="F122" i="1"/>
  <c r="K122" i="1"/>
  <c r="L122" i="1"/>
  <c r="M122" i="1"/>
  <c r="N122" i="1"/>
  <c r="O122" i="1"/>
  <c r="F123" i="1"/>
  <c r="K123" i="1"/>
  <c r="L123" i="1"/>
  <c r="M123" i="1"/>
  <c r="N123" i="1"/>
  <c r="O123" i="1"/>
  <c r="F124" i="1"/>
  <c r="K124" i="1"/>
  <c r="L124" i="1"/>
  <c r="M124" i="1"/>
  <c r="N124" i="1"/>
  <c r="O124" i="1"/>
  <c r="F125" i="1"/>
  <c r="K125" i="1"/>
  <c r="L125" i="1"/>
  <c r="M125" i="1"/>
  <c r="N125" i="1"/>
  <c r="O125" i="1"/>
  <c r="F126" i="1"/>
  <c r="K126" i="1"/>
  <c r="L126" i="1"/>
  <c r="M126" i="1"/>
  <c r="N126" i="1"/>
  <c r="O126" i="1"/>
  <c r="F127" i="1"/>
  <c r="K127" i="1"/>
  <c r="L127" i="1"/>
  <c r="M127" i="1"/>
  <c r="N127" i="1"/>
  <c r="O127" i="1"/>
  <c r="B128" i="1"/>
  <c r="B132" i="1" s="1"/>
  <c r="C128" i="1"/>
  <c r="C132" i="1" s="1"/>
  <c r="D128" i="1"/>
  <c r="D132" i="1" s="1"/>
  <c r="G128" i="1"/>
  <c r="G132" i="1" s="1"/>
  <c r="H128" i="1"/>
  <c r="H132" i="1" s="1"/>
  <c r="I132" i="1"/>
  <c r="J132" i="1"/>
  <c r="F129" i="1"/>
  <c r="K129" i="1"/>
  <c r="L129" i="1"/>
  <c r="M129" i="1"/>
  <c r="N129" i="1"/>
  <c r="O129" i="1"/>
  <c r="F130" i="1"/>
  <c r="K130" i="1"/>
  <c r="L130" i="1"/>
  <c r="M130" i="1"/>
  <c r="N130" i="1"/>
  <c r="O130" i="1"/>
  <c r="F131" i="1"/>
  <c r="K131" i="1"/>
  <c r="L131" i="1"/>
  <c r="M131" i="1"/>
  <c r="N131" i="1"/>
  <c r="O131" i="1"/>
  <c r="E132" i="1"/>
  <c r="B138" i="1"/>
  <c r="C138" i="1"/>
  <c r="D138" i="1"/>
  <c r="F138" i="1"/>
  <c r="G138" i="1"/>
  <c r="H138" i="1"/>
  <c r="E139" i="1"/>
  <c r="I139" i="1"/>
  <c r="K139" i="1"/>
  <c r="L139" i="1"/>
  <c r="M139" i="1"/>
  <c r="E140" i="1"/>
  <c r="I140" i="1"/>
  <c r="K140" i="1"/>
  <c r="L140" i="1"/>
  <c r="M140" i="1"/>
  <c r="E141" i="1"/>
  <c r="I141" i="1"/>
  <c r="K141" i="1"/>
  <c r="L141" i="1"/>
  <c r="M141" i="1"/>
  <c r="E142" i="1"/>
  <c r="I142" i="1"/>
  <c r="K142" i="1"/>
  <c r="L142" i="1"/>
  <c r="M142" i="1"/>
  <c r="E143" i="1"/>
  <c r="I143" i="1"/>
  <c r="K143" i="1"/>
  <c r="L143" i="1"/>
  <c r="M143" i="1"/>
  <c r="E144" i="1"/>
  <c r="I144" i="1"/>
  <c r="K144" i="1"/>
  <c r="L144" i="1"/>
  <c r="M144" i="1"/>
  <c r="B145" i="1"/>
  <c r="B149" i="1" s="1"/>
  <c r="C145" i="1"/>
  <c r="C149" i="1" s="1"/>
  <c r="D145" i="1"/>
  <c r="D149" i="1" s="1"/>
  <c r="F145" i="1"/>
  <c r="F149" i="1" s="1"/>
  <c r="G145" i="1"/>
  <c r="G149" i="1" s="1"/>
  <c r="H145" i="1"/>
  <c r="H149" i="1" s="1"/>
  <c r="E146" i="1"/>
  <c r="I146" i="1"/>
  <c r="K146" i="1"/>
  <c r="L146" i="1"/>
  <c r="M146" i="1"/>
  <c r="E147" i="1"/>
  <c r="I147" i="1"/>
  <c r="K147" i="1"/>
  <c r="L147" i="1"/>
  <c r="M147" i="1"/>
  <c r="E148" i="1"/>
  <c r="I148" i="1"/>
  <c r="K148" i="1"/>
  <c r="L148" i="1"/>
  <c r="M148" i="1"/>
  <c r="B155" i="1"/>
  <c r="C155" i="1"/>
  <c r="D155" i="1"/>
  <c r="F155" i="1"/>
  <c r="G155" i="1"/>
  <c r="H155" i="1"/>
  <c r="E156" i="1"/>
  <c r="I156" i="1"/>
  <c r="K156" i="1"/>
  <c r="L156" i="1"/>
  <c r="M156" i="1"/>
  <c r="E157" i="1"/>
  <c r="I157" i="1"/>
  <c r="K157" i="1"/>
  <c r="L157" i="1"/>
  <c r="M157" i="1"/>
  <c r="E158" i="1"/>
  <c r="I158" i="1"/>
  <c r="K158" i="1"/>
  <c r="L158" i="1"/>
  <c r="M158" i="1"/>
  <c r="E159" i="1"/>
  <c r="I159" i="1"/>
  <c r="K159" i="1"/>
  <c r="L159" i="1"/>
  <c r="M159" i="1"/>
  <c r="E160" i="1"/>
  <c r="I160" i="1"/>
  <c r="K160" i="1"/>
  <c r="L160" i="1"/>
  <c r="M160" i="1"/>
  <c r="E161" i="1"/>
  <c r="I161" i="1"/>
  <c r="K161" i="1"/>
  <c r="L161" i="1"/>
  <c r="M161" i="1"/>
  <c r="B162" i="1"/>
  <c r="B166" i="1" s="1"/>
  <c r="C162" i="1"/>
  <c r="C166" i="1" s="1"/>
  <c r="D162" i="1"/>
  <c r="D166" i="1" s="1"/>
  <c r="F162" i="1"/>
  <c r="F166" i="1" s="1"/>
  <c r="G162" i="1"/>
  <c r="G166" i="1" s="1"/>
  <c r="H162" i="1"/>
  <c r="H166" i="1" s="1"/>
  <c r="E163" i="1"/>
  <c r="I163" i="1"/>
  <c r="K163" i="1"/>
  <c r="L163" i="1"/>
  <c r="M163" i="1"/>
  <c r="E164" i="1"/>
  <c r="I164" i="1"/>
  <c r="K164" i="1"/>
  <c r="L164" i="1"/>
  <c r="M164" i="1"/>
  <c r="E165" i="1"/>
  <c r="I165" i="1"/>
  <c r="K165" i="1"/>
  <c r="L165" i="1"/>
  <c r="M165" i="1"/>
  <c r="H172" i="1"/>
  <c r="E173" i="1"/>
  <c r="I173" i="1"/>
  <c r="K173" i="1"/>
  <c r="L173" i="1"/>
  <c r="M173" i="1"/>
  <c r="E174" i="1"/>
  <c r="I174" i="1"/>
  <c r="K174" i="1"/>
  <c r="L174" i="1"/>
  <c r="M174" i="1"/>
  <c r="B175" i="1"/>
  <c r="B172" i="1" s="1"/>
  <c r="C175" i="1"/>
  <c r="C172" i="1" s="1"/>
  <c r="D175" i="1"/>
  <c r="D172" i="1" s="1"/>
  <c r="F175" i="1"/>
  <c r="F172" i="1" s="1"/>
  <c r="G175" i="1"/>
  <c r="G172" i="1" s="1"/>
  <c r="E176" i="1"/>
  <c r="I176" i="1"/>
  <c r="K176" i="1"/>
  <c r="L176" i="1"/>
  <c r="M176" i="1"/>
  <c r="E177" i="1"/>
  <c r="I177" i="1"/>
  <c r="K177" i="1"/>
  <c r="L177" i="1"/>
  <c r="M177" i="1"/>
  <c r="E178" i="1"/>
  <c r="I178" i="1"/>
  <c r="K178" i="1"/>
  <c r="L178" i="1"/>
  <c r="M178" i="1"/>
  <c r="H179" i="1"/>
  <c r="H183" i="1" s="1"/>
  <c r="E180" i="1"/>
  <c r="I180" i="1"/>
  <c r="K180" i="1"/>
  <c r="L180" i="1"/>
  <c r="M180" i="1"/>
  <c r="E181" i="1"/>
  <c r="I181" i="1"/>
  <c r="K181" i="1"/>
  <c r="L181" i="1"/>
  <c r="M181" i="1"/>
  <c r="E182" i="1"/>
  <c r="I182" i="1"/>
  <c r="K182" i="1"/>
  <c r="L182" i="1"/>
  <c r="M182" i="1"/>
  <c r="H188" i="1"/>
  <c r="E189" i="1"/>
  <c r="I189" i="1"/>
  <c r="K189" i="1"/>
  <c r="L189" i="1"/>
  <c r="M189" i="1"/>
  <c r="E190" i="1"/>
  <c r="I190" i="1"/>
  <c r="K190" i="1"/>
  <c r="L190" i="1"/>
  <c r="M190" i="1"/>
  <c r="B191" i="1"/>
  <c r="C191" i="1"/>
  <c r="C188" i="1" s="1"/>
  <c r="D191" i="1"/>
  <c r="D188" i="1" s="1"/>
  <c r="F191" i="1"/>
  <c r="G191" i="1"/>
  <c r="G188" i="1" s="1"/>
  <c r="E192" i="1"/>
  <c r="I192" i="1"/>
  <c r="K192" i="1"/>
  <c r="L192" i="1"/>
  <c r="M192" i="1"/>
  <c r="E193" i="1"/>
  <c r="I193" i="1"/>
  <c r="K193" i="1"/>
  <c r="L193" i="1"/>
  <c r="M193" i="1"/>
  <c r="E194" i="1"/>
  <c r="I194" i="1"/>
  <c r="K194" i="1"/>
  <c r="L194" i="1"/>
  <c r="M194" i="1"/>
  <c r="H195" i="1"/>
  <c r="H199" i="1" s="1"/>
  <c r="E196" i="1"/>
  <c r="I196" i="1"/>
  <c r="K196" i="1"/>
  <c r="L196" i="1"/>
  <c r="M196" i="1"/>
  <c r="E197" i="1"/>
  <c r="I197" i="1"/>
  <c r="K197" i="1"/>
  <c r="L197" i="1"/>
  <c r="M197" i="1"/>
  <c r="E198" i="1"/>
  <c r="I198" i="1"/>
  <c r="K198" i="1"/>
  <c r="L198" i="1"/>
  <c r="M198" i="1"/>
  <c r="P109" i="1" l="1"/>
  <c r="D179" i="1"/>
  <c r="D183" i="1" s="1"/>
  <c r="C195" i="1"/>
  <c r="C199" i="1" s="1"/>
  <c r="N177" i="1"/>
  <c r="L162" i="1"/>
  <c r="L166" i="1" s="1"/>
  <c r="C179" i="1"/>
  <c r="C183" i="1" s="1"/>
  <c r="N146" i="1"/>
  <c r="I145" i="1"/>
  <c r="I149" i="1" s="1"/>
  <c r="N163" i="1"/>
  <c r="N147" i="1"/>
  <c r="O111" i="1"/>
  <c r="O115" i="1" s="1"/>
  <c r="M191" i="1"/>
  <c r="M195" i="1" s="1"/>
  <c r="M199" i="1" s="1"/>
  <c r="N180" i="1"/>
  <c r="G179" i="1"/>
  <c r="G183" i="1" s="1"/>
  <c r="N144" i="1"/>
  <c r="L128" i="1"/>
  <c r="L132" i="1" s="1"/>
  <c r="N197" i="1"/>
  <c r="N174" i="1"/>
  <c r="N165" i="1"/>
  <c r="N158" i="1"/>
  <c r="N140" i="1"/>
  <c r="N142" i="1"/>
  <c r="P125" i="1"/>
  <c r="P112" i="1"/>
  <c r="K111" i="1"/>
  <c r="K115" i="1" s="1"/>
  <c r="N196" i="1"/>
  <c r="G195" i="1"/>
  <c r="G199" i="1" s="1"/>
  <c r="N194" i="1"/>
  <c r="N160" i="1"/>
  <c r="E145" i="1"/>
  <c r="E149" i="1" s="1"/>
  <c r="N192" i="1"/>
  <c r="B179" i="1"/>
  <c r="B183" i="1" s="1"/>
  <c r="N176" i="1"/>
  <c r="L175" i="1"/>
  <c r="L172" i="1" s="1"/>
  <c r="K162" i="1"/>
  <c r="K166" i="1" s="1"/>
  <c r="M145" i="1"/>
  <c r="M149" i="1" s="1"/>
  <c r="E138" i="1"/>
  <c r="P124" i="1"/>
  <c r="P110" i="1"/>
  <c r="P107" i="1"/>
  <c r="P105" i="1"/>
  <c r="N182" i="1"/>
  <c r="I175" i="1"/>
  <c r="I172" i="1" s="1"/>
  <c r="N161" i="1"/>
  <c r="I138" i="1"/>
  <c r="K138" i="1"/>
  <c r="M121" i="1"/>
  <c r="N164" i="1"/>
  <c r="L155" i="1"/>
  <c r="N156" i="1"/>
  <c r="I155" i="1"/>
  <c r="N141" i="1"/>
  <c r="M138" i="1"/>
  <c r="P130" i="1"/>
  <c r="P127" i="1"/>
  <c r="N121" i="1"/>
  <c r="F128" i="1"/>
  <c r="F132" i="1" s="1"/>
  <c r="P113" i="1"/>
  <c r="P108" i="1"/>
  <c r="L111" i="1"/>
  <c r="L115" i="1" s="1"/>
  <c r="P106" i="1"/>
  <c r="K155" i="1"/>
  <c r="M155" i="1"/>
  <c r="E155" i="1"/>
  <c r="N143" i="1"/>
  <c r="O121" i="1"/>
  <c r="K128" i="1"/>
  <c r="K132" i="1" s="1"/>
  <c r="P123" i="1"/>
  <c r="O104" i="1"/>
  <c r="K104" i="1"/>
  <c r="D195" i="1"/>
  <c r="D199" i="1" s="1"/>
  <c r="L191" i="1"/>
  <c r="L195" i="1" s="1"/>
  <c r="L199" i="1" s="1"/>
  <c r="F179" i="1"/>
  <c r="F183" i="1" s="1"/>
  <c r="K175" i="1"/>
  <c r="K179" i="1" s="1"/>
  <c r="K183" i="1" s="1"/>
  <c r="E175" i="1"/>
  <c r="E172" i="1" s="1"/>
  <c r="N159" i="1"/>
  <c r="N148" i="1"/>
  <c r="L138" i="1"/>
  <c r="P131" i="1"/>
  <c r="P129" i="1"/>
  <c r="P126" i="1"/>
  <c r="L121" i="1"/>
  <c r="F121" i="1"/>
  <c r="P114" i="1"/>
  <c r="N104" i="1"/>
  <c r="F104" i="1"/>
  <c r="N181" i="1"/>
  <c r="N193" i="1"/>
  <c r="F195" i="1"/>
  <c r="F199" i="1" s="1"/>
  <c r="I191" i="1"/>
  <c r="I195" i="1" s="1"/>
  <c r="I199" i="1" s="1"/>
  <c r="F188" i="1"/>
  <c r="N178" i="1"/>
  <c r="N198" i="1"/>
  <c r="B195" i="1"/>
  <c r="B199" i="1" s="1"/>
  <c r="K191" i="1"/>
  <c r="E191" i="1"/>
  <c r="E195" i="1" s="1"/>
  <c r="E199" i="1" s="1"/>
  <c r="B188" i="1"/>
  <c r="N190" i="1"/>
  <c r="M104" i="1"/>
  <c r="O128" i="1"/>
  <c r="O132" i="1" s="1"/>
  <c r="K121" i="1"/>
  <c r="L104" i="1"/>
  <c r="M175" i="1"/>
  <c r="M179" i="1" s="1"/>
  <c r="M183" i="1" s="1"/>
  <c r="N173" i="1"/>
  <c r="I162" i="1"/>
  <c r="I166" i="1" s="1"/>
  <c r="E162" i="1"/>
  <c r="E166" i="1" s="1"/>
  <c r="N157" i="1"/>
  <c r="L145" i="1"/>
  <c r="L149" i="1" s="1"/>
  <c r="N139" i="1"/>
  <c r="N128" i="1"/>
  <c r="N132" i="1" s="1"/>
  <c r="M111" i="1"/>
  <c r="M115" i="1" s="1"/>
  <c r="P122" i="1"/>
  <c r="N111" i="1"/>
  <c r="N115" i="1" s="1"/>
  <c r="F111" i="1"/>
  <c r="F115" i="1" s="1"/>
  <c r="N189" i="1"/>
  <c r="M162" i="1"/>
  <c r="M166" i="1" s="1"/>
  <c r="K145" i="1"/>
  <c r="K149" i="1" s="1"/>
  <c r="M128" i="1"/>
  <c r="M132" i="1" s="1"/>
  <c r="M188" i="1" l="1"/>
  <c r="N162" i="1"/>
  <c r="N166" i="1" s="1"/>
  <c r="L179" i="1"/>
  <c r="L183" i="1" s="1"/>
  <c r="E179" i="1"/>
  <c r="E183" i="1" s="1"/>
  <c r="P104" i="1"/>
  <c r="N155" i="1"/>
  <c r="E188" i="1"/>
  <c r="N191" i="1"/>
  <c r="N195" i="1" s="1"/>
  <c r="N199" i="1" s="1"/>
  <c r="L188" i="1"/>
  <c r="P111" i="1"/>
  <c r="P115" i="1" s="1"/>
  <c r="N172" i="1"/>
  <c r="N175" i="1"/>
  <c r="N179" i="1" s="1"/>
  <c r="N183" i="1" s="1"/>
  <c r="K172" i="1"/>
  <c r="I179" i="1"/>
  <c r="I183" i="1" s="1"/>
  <c r="K188" i="1"/>
  <c r="P121" i="1"/>
  <c r="P128" i="1"/>
  <c r="P132" i="1" s="1"/>
  <c r="I188" i="1"/>
  <c r="N145" i="1"/>
  <c r="N149" i="1" s="1"/>
  <c r="N138" i="1"/>
  <c r="K195" i="1"/>
  <c r="K199" i="1" s="1"/>
  <c r="M172" i="1"/>
  <c r="N188" i="1" l="1"/>
</calcChain>
</file>

<file path=xl/sharedStrings.xml><?xml version="1.0" encoding="utf-8"?>
<sst xmlns="http://schemas.openxmlformats.org/spreadsheetml/2006/main" count="358" uniqueCount="53">
  <si>
    <t xml:space="preserve">University Headcount Enrollment by Gender &amp; Race/Ethnicity </t>
  </si>
  <si>
    <t>Fall 2022</t>
  </si>
  <si>
    <t>Undergraduate</t>
  </si>
  <si>
    <t>Graduate</t>
  </si>
  <si>
    <t>University Total</t>
  </si>
  <si>
    <t>Female</t>
  </si>
  <si>
    <t>Male</t>
  </si>
  <si>
    <t>Unknown</t>
  </si>
  <si>
    <t>Unspecified</t>
  </si>
  <si>
    <t>Total</t>
  </si>
  <si>
    <t>Unspecified/X</t>
  </si>
  <si>
    <t>American Indian/Alaska Native</t>
  </si>
  <si>
    <t>Asian</t>
  </si>
  <si>
    <t>Black/African American*</t>
  </si>
  <si>
    <t>Hispanic/Latino</t>
  </si>
  <si>
    <t>Native Hawaiian/Pacific Island</t>
  </si>
  <si>
    <t>Two or more races</t>
  </si>
  <si>
    <t>U.S. Students of Color Subtotal</t>
  </si>
  <si>
    <t>International (Non-Resident Alien)</t>
  </si>
  <si>
    <t>White</t>
  </si>
  <si>
    <t>Race and Ethnicity Unknown</t>
  </si>
  <si>
    <t>% U.S. Students of Color</t>
  </si>
  <si>
    <t>* Includes Cape Verdean Students</t>
  </si>
  <si>
    <t>Fall 2021</t>
  </si>
  <si>
    <t>Fall 2020</t>
  </si>
  <si>
    <t>American Indian or Alaska Native</t>
  </si>
  <si>
    <t>Black or African American*</t>
  </si>
  <si>
    <t>Hispanics of any race</t>
  </si>
  <si>
    <t>Native Hawaiian or Other Pacific Islander</t>
  </si>
  <si>
    <t>-</t>
  </si>
  <si>
    <t>International (Non-resident Alien)</t>
  </si>
  <si>
    <t>Race and Ethnicity unknown</t>
  </si>
  <si>
    <t>% US Students of Color</t>
  </si>
  <si>
    <t xml:space="preserve">*Included Cape Verdean Students </t>
  </si>
  <si>
    <t>Fall 2019</t>
  </si>
  <si>
    <t>Fall 2018</t>
  </si>
  <si>
    <t>Fall 2017</t>
  </si>
  <si>
    <t xml:space="preserve"> Fall 2016</t>
  </si>
  <si>
    <t>Fall 2015</t>
  </si>
  <si>
    <t xml:space="preserve"> Fall 2014</t>
  </si>
  <si>
    <t>*includes Cape Verdean</t>
  </si>
  <si>
    <t xml:space="preserve">Fall 2013 </t>
  </si>
  <si>
    <t>Nonresident Alien</t>
  </si>
  <si>
    <t>Fall 2023</t>
  </si>
  <si>
    <t>Grand Total</t>
  </si>
  <si>
    <t xml:space="preserve"> </t>
  </si>
  <si>
    <t>US Students of Color Subtotal</t>
  </si>
  <si>
    <t>International ('Non-Resident Alien)</t>
  </si>
  <si>
    <t xml:space="preserve"> -</t>
  </si>
  <si>
    <t>Black or African American</t>
  </si>
  <si>
    <t>U.S. Nonresident</t>
  </si>
  <si>
    <t>Fall 2024</t>
  </si>
  <si>
    <t xml:space="preserve">Grd number is down by 90 total is not matching to SP table 1, Cape Veardean could be missing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</si>
</sst>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95">
    <xf numFmtId="0" fontId="0" fillId="0" borderId="0" xfId="0"/>
    <xf numFmtId="0" fontId="8" fillId="0" borderId="0" xfId="0" applyFont="1"/>
    <xf numFmtId="0" fontId="9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11" fillId="0" borderId="0" xfId="0" applyFont="1"/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4" fillId="0" borderId="1" xfId="0" quotePrefix="1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center" vertical="center"/>
    </xf>
    <xf numFmtId="0" fontId="12" fillId="0" borderId="0" xfId="0" quotePrefix="1" applyFont="1" applyAlignment="1">
      <alignment horizontal="left" vertical="top"/>
    </xf>
    <xf numFmtId="0" fontId="14" fillId="0" borderId="0" xfId="0" quotePrefix="1" applyFont="1" applyAlignment="1">
      <alignment horizontal="left" vertical="top"/>
    </xf>
    <xf numFmtId="3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5" fillId="0" borderId="0" xfId="0" applyFont="1"/>
    <xf numFmtId="9" fontId="2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2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10" fillId="0" borderId="1" xfId="2" applyFont="1" applyBorder="1" applyAlignment="1">
      <alignment horizontal="center" vertical="center"/>
    </xf>
    <xf numFmtId="9" fontId="18" fillId="0" borderId="1" xfId="2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left"/>
    </xf>
    <xf numFmtId="0" fontId="17" fillId="0" borderId="0" xfId="0" quotePrefix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0" xfId="0" quotePrefix="1" applyFont="1" applyAlignment="1">
      <alignment horizontal="center"/>
    </xf>
    <xf numFmtId="0" fontId="16" fillId="0" borderId="1" xfId="0" quotePrefix="1" applyFont="1" applyBorder="1" applyAlignment="1">
      <alignment horizontal="left" vertical="top"/>
    </xf>
    <xf numFmtId="0" fontId="16" fillId="0" borderId="0" xfId="0" quotePrefix="1" applyFont="1" applyAlignment="1">
      <alignment horizontal="left" vertical="top"/>
    </xf>
    <xf numFmtId="3" fontId="19" fillId="0" borderId="0" xfId="0" applyNumberFormat="1" applyFont="1" applyAlignment="1">
      <alignment horizontal="center"/>
    </xf>
    <xf numFmtId="0" fontId="17" fillId="0" borderId="0" xfId="0" quotePrefix="1" applyFont="1" applyAlignment="1">
      <alignment horizontal="left" vertical="top"/>
    </xf>
    <xf numFmtId="3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165" fontId="18" fillId="0" borderId="1" xfId="2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9" fontId="19" fillId="0" borderId="0" xfId="0" applyNumberFormat="1" applyFont="1"/>
    <xf numFmtId="3" fontId="19" fillId="0" borderId="0" xfId="0" applyNumberFormat="1" applyFont="1"/>
    <xf numFmtId="9" fontId="18" fillId="0" borderId="0" xfId="0" applyNumberFormat="1" applyFont="1"/>
    <xf numFmtId="9" fontId="8" fillId="0" borderId="0" xfId="0" applyNumberFormat="1" applyFont="1"/>
    <xf numFmtId="0" fontId="17" fillId="0" borderId="0" xfId="0" quotePrefix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3" applyFont="1" applyFill="1" applyBorder="1" applyProtection="1">
      <protection locked="0"/>
    </xf>
    <xf numFmtId="0" fontId="1" fillId="0" borderId="0" xfId="0" applyFont="1" applyFill="1" applyBorder="1"/>
    <xf numFmtId="0" fontId="4" fillId="0" borderId="0" xfId="3" applyFont="1" applyFill="1" applyBorder="1"/>
    <xf numFmtId="0" fontId="4" fillId="0" borderId="0" xfId="3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4" fillId="0" borderId="0" xfId="0" quotePrefix="1" applyFont="1" applyAlignment="1">
      <alignment horizontal="center"/>
    </xf>
    <xf numFmtId="0" fontId="2" fillId="0" borderId="0" xfId="3" applyFont="1" applyFill="1" applyBorder="1"/>
    <xf numFmtId="0" fontId="6" fillId="0" borderId="0" xfId="3" applyFont="1" applyFill="1" applyBorder="1"/>
    <xf numFmtId="165" fontId="2" fillId="0" borderId="0" xfId="3" applyNumberFormat="1" applyFont="1" applyFill="1" applyBorder="1"/>
    <xf numFmtId="3" fontId="14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165" fontId="10" fillId="0" borderId="0" xfId="2" applyNumberFormat="1" applyFont="1" applyBorder="1" applyAlignment="1">
      <alignment horizontal="center"/>
    </xf>
    <xf numFmtId="0" fontId="22" fillId="0" borderId="0" xfId="3" applyFont="1" applyBorder="1"/>
    <xf numFmtId="0" fontId="22" fillId="0" borderId="0" xfId="3" applyFont="1" applyBorder="1" applyAlignment="1">
      <alignment horizontal="center"/>
    </xf>
    <xf numFmtId="0" fontId="22" fillId="0" borderId="0" xfId="3" applyFont="1" applyBorder="1" applyProtection="1">
      <protection locked="0"/>
    </xf>
    <xf numFmtId="0" fontId="2" fillId="0" borderId="2" xfId="3" applyFont="1" applyFill="1" applyBorder="1"/>
    <xf numFmtId="3" fontId="14" fillId="0" borderId="2" xfId="0" applyNumberFormat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0" fontId="23" fillId="0" borderId="2" xfId="3" applyFont="1" applyFill="1" applyBorder="1"/>
    <xf numFmtId="3" fontId="24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9B2489FB-EF6F-4DBD-BFD6-BEA297B418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0"/>
  <sheetViews>
    <sheetView tabSelected="1" zoomScale="90" zoomScaleNormal="90" workbookViewId="0">
      <selection activeCell="Q14" sqref="Q14"/>
    </sheetView>
  </sheetViews>
  <sheetFormatPr defaultColWidth="8.83984375" defaultRowHeight="14.4" x14ac:dyDescent="0.55000000000000004"/>
  <cols>
    <col min="1" max="1" width="36.68359375" customWidth="1"/>
    <col min="2" max="2" width="8.83984375" style="23" customWidth="1"/>
    <col min="3" max="3" width="7.83984375" style="23" customWidth="1"/>
    <col min="4" max="4" width="9.26171875" style="23" customWidth="1"/>
    <col min="5" max="5" width="12.83984375" style="23" customWidth="1"/>
    <col min="6" max="6" width="9" style="23" customWidth="1"/>
    <col min="7" max="7" width="8.83984375" style="23" customWidth="1"/>
    <col min="8" max="8" width="7.578125" style="23" customWidth="1"/>
    <col min="9" max="9" width="8.83984375" style="23" customWidth="1"/>
    <col min="10" max="10" width="12" style="23" customWidth="1"/>
    <col min="11" max="11" width="11.26171875" style="23" customWidth="1"/>
    <col min="12" max="12" width="9.41796875" style="23" customWidth="1"/>
    <col min="13" max="13" width="10.05078125" style="23" customWidth="1"/>
    <col min="14" max="14" width="9.41796875" style="23" bestFit="1" customWidth="1"/>
    <col min="15" max="15" width="12.15625" style="23" customWidth="1"/>
    <col min="16" max="16" width="13.26171875" style="23" customWidth="1"/>
    <col min="17" max="17" width="8.83984375" style="23"/>
    <col min="18" max="19" width="8.83984375" style="15"/>
  </cols>
  <sheetData>
    <row r="1" spans="1:19" s="1" customFormat="1" ht="18.3" x14ac:dyDescent="0.7">
      <c r="A1" s="38" t="s">
        <v>0</v>
      </c>
      <c r="B1" s="13"/>
      <c r="C1" s="13"/>
      <c r="D1" s="13"/>
      <c r="E1" s="13"/>
      <c r="F1" s="13"/>
      <c r="G1" s="19"/>
      <c r="H1" s="13"/>
      <c r="I1" s="13"/>
      <c r="J1" s="13"/>
      <c r="K1" s="13"/>
      <c r="L1" s="23"/>
      <c r="M1" s="23"/>
      <c r="N1" s="23"/>
      <c r="O1" s="23"/>
      <c r="P1" s="23"/>
      <c r="Q1" s="23"/>
      <c r="R1" s="15"/>
      <c r="S1" s="15"/>
    </row>
    <row r="2" spans="1:19" s="1" customFormat="1" ht="18.3" x14ac:dyDescent="0.7">
      <c r="A2" s="38"/>
      <c r="B2" s="13"/>
      <c r="C2" s="13"/>
      <c r="D2" s="13"/>
      <c r="E2" s="13"/>
      <c r="F2" s="13"/>
      <c r="G2" s="19"/>
      <c r="H2" s="13"/>
      <c r="I2" s="13"/>
      <c r="J2" s="13"/>
      <c r="K2" s="13"/>
      <c r="L2" s="23"/>
      <c r="M2" s="23"/>
      <c r="N2" s="23"/>
      <c r="O2" s="23"/>
      <c r="P2" s="23"/>
      <c r="Q2" s="23"/>
      <c r="R2" s="15"/>
      <c r="S2" s="15"/>
    </row>
    <row r="3" spans="1:19" s="1" customFormat="1" ht="18.3" x14ac:dyDescent="0.7">
      <c r="A3" s="38" t="s">
        <v>51</v>
      </c>
      <c r="B3" s="13"/>
      <c r="C3" s="13"/>
      <c r="D3" s="13"/>
      <c r="E3" s="13"/>
      <c r="F3" s="13"/>
      <c r="G3" s="19"/>
      <c r="H3" s="13"/>
      <c r="I3" s="13"/>
      <c r="J3" s="13"/>
      <c r="K3" s="13"/>
      <c r="L3" s="23"/>
      <c r="M3" s="23"/>
      <c r="N3" s="23"/>
      <c r="O3" s="23"/>
      <c r="P3" s="23"/>
      <c r="Q3" s="23"/>
      <c r="R3" s="15"/>
      <c r="S3" s="15"/>
    </row>
    <row r="4" spans="1:19" s="89" customFormat="1" ht="15.6" x14ac:dyDescent="0.6">
      <c r="A4" s="87"/>
      <c r="B4" s="88" t="s">
        <v>2</v>
      </c>
      <c r="C4" s="88"/>
      <c r="D4" s="88"/>
      <c r="E4" s="88"/>
      <c r="F4" s="88" t="s">
        <v>3</v>
      </c>
      <c r="G4" s="88"/>
      <c r="H4" s="88"/>
      <c r="I4" s="88"/>
      <c r="J4" s="89" t="s">
        <v>4</v>
      </c>
    </row>
    <row r="5" spans="1:19" s="74" customFormat="1" x14ac:dyDescent="0.55000000000000004">
      <c r="A5" s="76"/>
      <c r="B5" s="77" t="s">
        <v>5</v>
      </c>
      <c r="C5" s="77" t="s">
        <v>6</v>
      </c>
      <c r="D5" s="77" t="s">
        <v>7</v>
      </c>
      <c r="E5" s="92" t="s">
        <v>9</v>
      </c>
      <c r="F5" s="77" t="s">
        <v>5</v>
      </c>
      <c r="G5" s="77" t="s">
        <v>6</v>
      </c>
      <c r="H5" s="77" t="s">
        <v>7</v>
      </c>
      <c r="I5" s="92" t="s">
        <v>9</v>
      </c>
      <c r="J5" s="78" t="s">
        <v>5</v>
      </c>
      <c r="K5" s="78" t="s">
        <v>6</v>
      </c>
      <c r="L5" s="78" t="s">
        <v>7</v>
      </c>
      <c r="M5" s="79" t="s">
        <v>44</v>
      </c>
    </row>
    <row r="6" spans="1:19" s="74" customFormat="1" x14ac:dyDescent="0.55000000000000004">
      <c r="A6" s="90"/>
      <c r="B6" s="90">
        <f>SUM(B7+B8+B9+B10+B11+B12+B14+B15+B16)</f>
        <v>6724</v>
      </c>
      <c r="C6" s="90">
        <f>SUM(C7+C8+C9+C10+C11+C12+C14+C15+C16)</f>
        <v>5388</v>
      </c>
      <c r="D6" s="90">
        <f>SUM(D7+D8+D9+D10+D11+D12+D14+D15+D16)</f>
        <v>26</v>
      </c>
      <c r="E6" s="90">
        <f t="shared" ref="E6:E12" si="0">SUM(B6+C6+D6)</f>
        <v>12138</v>
      </c>
      <c r="F6" s="90">
        <f>SUM(F7+F8+F9+F10+F11+F12+F14+F15+F16)</f>
        <v>2214</v>
      </c>
      <c r="G6" s="90">
        <f>SUM(G7+G8+G9+G10+G11+G12+G14+G15+G16)</f>
        <v>1108</v>
      </c>
      <c r="H6" s="90">
        <f>SUM(H7+H8+H9+H10+H11+H12+H14+H15+H16)</f>
        <v>25</v>
      </c>
      <c r="I6" s="93">
        <f t="shared" ref="I6:I12" si="1">SUM(F6+G6+H6)</f>
        <v>3347</v>
      </c>
      <c r="J6" s="91">
        <f>J7+J8+J9+J10+J11+J12+J14+J15+J16</f>
        <v>8938</v>
      </c>
      <c r="K6" s="91">
        <f t="shared" ref="J6:N6" si="2">K7+K8+K9+K10+K11+K12+K14+K15+K16</f>
        <v>6496</v>
      </c>
      <c r="L6" s="91">
        <f>L7+L8+L9+L10+L11+L12+L14+L15+L16</f>
        <v>51</v>
      </c>
      <c r="M6" s="94">
        <f>M7+M8+M9+M10+M11+M12+M14+M15+M16</f>
        <v>15485</v>
      </c>
    </row>
    <row r="7" spans="1:19" s="74" customFormat="1" x14ac:dyDescent="0.55000000000000004">
      <c r="A7" s="75" t="s">
        <v>25</v>
      </c>
      <c r="B7" s="76">
        <v>6</v>
      </c>
      <c r="C7" s="76">
        <v>7</v>
      </c>
      <c r="D7" s="76">
        <v>0</v>
      </c>
      <c r="E7" s="76">
        <f>SUM(B7+C7+D7)</f>
        <v>13</v>
      </c>
      <c r="F7" s="76">
        <v>2</v>
      </c>
      <c r="G7" s="76">
        <v>0</v>
      </c>
      <c r="H7" s="76">
        <v>0</v>
      </c>
      <c r="I7" s="76">
        <f>SUM(F7+G7+H7)</f>
        <v>2</v>
      </c>
      <c r="J7" s="84">
        <f>B7+F7</f>
        <v>8</v>
      </c>
      <c r="K7" s="84">
        <f>C7+G7</f>
        <v>7</v>
      </c>
      <c r="L7" s="84">
        <f>D7+H7</f>
        <v>0</v>
      </c>
      <c r="M7" s="84">
        <f>SUM(J7:L7)</f>
        <v>15</v>
      </c>
    </row>
    <row r="8" spans="1:19" s="74" customFormat="1" x14ac:dyDescent="0.55000000000000004">
      <c r="A8" s="75" t="s">
        <v>12</v>
      </c>
      <c r="B8" s="76">
        <v>942</v>
      </c>
      <c r="C8" s="76">
        <v>957</v>
      </c>
      <c r="D8" s="76">
        <v>0</v>
      </c>
      <c r="E8" s="76">
        <f t="shared" si="0"/>
        <v>1899</v>
      </c>
      <c r="F8" s="76">
        <v>141</v>
      </c>
      <c r="G8" s="76">
        <v>86</v>
      </c>
      <c r="H8" s="76">
        <v>1</v>
      </c>
      <c r="I8" s="76">
        <f t="shared" si="1"/>
        <v>228</v>
      </c>
      <c r="J8" s="84">
        <f t="shared" ref="J8:J12" si="3">B8+F8</f>
        <v>1083</v>
      </c>
      <c r="K8" s="84">
        <f t="shared" ref="K8:K12" si="4">C8+G8</f>
        <v>1043</v>
      </c>
      <c r="L8" s="84">
        <f t="shared" ref="L8:L12" si="5">D8+H8</f>
        <v>1</v>
      </c>
      <c r="M8" s="84">
        <f t="shared" ref="M8:M12" si="6">SUM(J8:L8)</f>
        <v>2127</v>
      </c>
    </row>
    <row r="9" spans="1:19" s="74" customFormat="1" x14ac:dyDescent="0.55000000000000004">
      <c r="A9" s="75" t="s">
        <v>49</v>
      </c>
      <c r="B9" s="76">
        <v>1297</v>
      </c>
      <c r="C9" s="76">
        <v>820</v>
      </c>
      <c r="D9" s="76">
        <v>1</v>
      </c>
      <c r="E9" s="76">
        <f t="shared" si="0"/>
        <v>2118</v>
      </c>
      <c r="F9" s="76">
        <v>230</v>
      </c>
      <c r="G9" s="76">
        <v>72</v>
      </c>
      <c r="H9" s="76">
        <v>1</v>
      </c>
      <c r="I9" s="76">
        <f t="shared" si="1"/>
        <v>303</v>
      </c>
      <c r="J9" s="84">
        <f t="shared" si="3"/>
        <v>1527</v>
      </c>
      <c r="K9" s="84">
        <f t="shared" si="4"/>
        <v>892</v>
      </c>
      <c r="L9" s="84">
        <f t="shared" si="5"/>
        <v>2</v>
      </c>
      <c r="M9" s="84">
        <f t="shared" si="6"/>
        <v>2421</v>
      </c>
    </row>
    <row r="10" spans="1:19" s="74" customFormat="1" x14ac:dyDescent="0.55000000000000004">
      <c r="A10" s="75" t="s">
        <v>27</v>
      </c>
      <c r="B10" s="76">
        <v>1514</v>
      </c>
      <c r="C10" s="76">
        <v>954</v>
      </c>
      <c r="D10" s="76">
        <v>2</v>
      </c>
      <c r="E10" s="76">
        <f t="shared" si="0"/>
        <v>2470</v>
      </c>
      <c r="F10" s="76">
        <v>196</v>
      </c>
      <c r="G10" s="76">
        <v>3</v>
      </c>
      <c r="H10" s="76">
        <v>0</v>
      </c>
      <c r="I10" s="76">
        <f t="shared" si="1"/>
        <v>199</v>
      </c>
      <c r="J10" s="84">
        <f t="shared" si="3"/>
        <v>1710</v>
      </c>
      <c r="K10" s="84">
        <f t="shared" si="4"/>
        <v>957</v>
      </c>
      <c r="L10" s="84">
        <f t="shared" si="5"/>
        <v>2</v>
      </c>
      <c r="M10" s="84">
        <f t="shared" si="6"/>
        <v>2669</v>
      </c>
      <c r="O10" s="74" t="s">
        <v>52</v>
      </c>
    </row>
    <row r="11" spans="1:19" s="74" customFormat="1" x14ac:dyDescent="0.55000000000000004">
      <c r="A11" s="75" t="s">
        <v>28</v>
      </c>
      <c r="B11" s="76">
        <v>5</v>
      </c>
      <c r="C11" s="76">
        <v>4</v>
      </c>
      <c r="D11" s="76">
        <v>0</v>
      </c>
      <c r="E11" s="76">
        <f t="shared" si="0"/>
        <v>9</v>
      </c>
      <c r="F11" s="76">
        <v>2</v>
      </c>
      <c r="G11" s="76">
        <v>0</v>
      </c>
      <c r="H11" s="76">
        <v>0</v>
      </c>
      <c r="I11" s="76">
        <f t="shared" si="1"/>
        <v>2</v>
      </c>
      <c r="J11" s="84">
        <f t="shared" si="3"/>
        <v>7</v>
      </c>
      <c r="K11" s="84">
        <f t="shared" si="4"/>
        <v>4</v>
      </c>
      <c r="L11" s="84">
        <f t="shared" si="5"/>
        <v>0</v>
      </c>
      <c r="M11" s="84">
        <f t="shared" si="6"/>
        <v>11</v>
      </c>
    </row>
    <row r="12" spans="1:19" s="74" customFormat="1" x14ac:dyDescent="0.55000000000000004">
      <c r="A12" s="75" t="s">
        <v>16</v>
      </c>
      <c r="B12" s="76">
        <v>245</v>
      </c>
      <c r="C12" s="76">
        <v>198</v>
      </c>
      <c r="D12" s="76">
        <v>1</v>
      </c>
      <c r="E12" s="76">
        <f t="shared" si="0"/>
        <v>444</v>
      </c>
      <c r="F12" s="76">
        <v>64</v>
      </c>
      <c r="G12" s="76">
        <v>24</v>
      </c>
      <c r="H12" s="76">
        <v>2</v>
      </c>
      <c r="I12" s="76">
        <f t="shared" si="1"/>
        <v>90</v>
      </c>
      <c r="J12" s="84">
        <f t="shared" si="3"/>
        <v>309</v>
      </c>
      <c r="K12" s="84">
        <f t="shared" si="4"/>
        <v>222</v>
      </c>
      <c r="L12" s="84">
        <f>D12+H12</f>
        <v>3</v>
      </c>
      <c r="M12" s="84">
        <f t="shared" si="6"/>
        <v>534</v>
      </c>
    </row>
    <row r="13" spans="1:19" s="74" customFormat="1" x14ac:dyDescent="0.55000000000000004">
      <c r="A13" s="75" t="s">
        <v>17</v>
      </c>
      <c r="B13" s="80">
        <f t="shared" ref="B13:I13" si="7">SUM(B7+B8+B9+B10+B11+B12)</f>
        <v>4009</v>
      </c>
      <c r="C13" s="80">
        <f t="shared" si="7"/>
        <v>2940</v>
      </c>
      <c r="D13" s="80">
        <f t="shared" si="7"/>
        <v>4</v>
      </c>
      <c r="E13" s="80">
        <f t="shared" si="7"/>
        <v>6953</v>
      </c>
      <c r="F13" s="80">
        <f t="shared" si="7"/>
        <v>635</v>
      </c>
      <c r="G13" s="80">
        <f t="shared" si="7"/>
        <v>185</v>
      </c>
      <c r="H13" s="80">
        <f t="shared" si="7"/>
        <v>4</v>
      </c>
      <c r="I13" s="80">
        <f t="shared" si="7"/>
        <v>824</v>
      </c>
      <c r="J13" s="83">
        <f t="shared" ref="J13:N13" si="8">SUM(J7:J12)</f>
        <v>4644</v>
      </c>
      <c r="K13" s="83">
        <f>SUM(K7:K12)</f>
        <v>3125</v>
      </c>
      <c r="L13" s="83">
        <f t="shared" si="8"/>
        <v>8</v>
      </c>
      <c r="M13" s="83">
        <f>SUM(M7:M12)</f>
        <v>7777</v>
      </c>
    </row>
    <row r="14" spans="1:19" s="74" customFormat="1" x14ac:dyDescent="0.55000000000000004">
      <c r="A14" s="75" t="s">
        <v>50</v>
      </c>
      <c r="B14" s="76">
        <v>331</v>
      </c>
      <c r="C14" s="76">
        <v>501</v>
      </c>
      <c r="D14" s="76">
        <v>1</v>
      </c>
      <c r="E14" s="76">
        <f>SUM(B14+C14+D14)</f>
        <v>833</v>
      </c>
      <c r="F14" s="76">
        <v>379</v>
      </c>
      <c r="G14" s="76">
        <v>415</v>
      </c>
      <c r="H14" s="76">
        <v>1</v>
      </c>
      <c r="I14" s="76">
        <f>SUM(F14+G14+H14)</f>
        <v>795</v>
      </c>
      <c r="J14" s="84">
        <f>B14+F14</f>
        <v>710</v>
      </c>
      <c r="K14" s="84">
        <f>C14+G14</f>
        <v>916</v>
      </c>
      <c r="L14" s="85">
        <f>D14+H14</f>
        <v>2</v>
      </c>
      <c r="M14" s="84">
        <f>SUM(J14:L14)</f>
        <v>1628</v>
      </c>
    </row>
    <row r="15" spans="1:19" s="74" customFormat="1" x14ac:dyDescent="0.55000000000000004">
      <c r="A15" s="75" t="s">
        <v>19</v>
      </c>
      <c r="B15" s="76">
        <v>1882</v>
      </c>
      <c r="C15" s="76">
        <v>1596</v>
      </c>
      <c r="D15" s="76">
        <v>8</v>
      </c>
      <c r="E15" s="76">
        <f>SUM(B15+C15+D15)</f>
        <v>3486</v>
      </c>
      <c r="F15" s="76">
        <v>1117</v>
      </c>
      <c r="G15" s="76">
        <v>481</v>
      </c>
      <c r="H15" s="76">
        <v>18</v>
      </c>
      <c r="I15" s="76">
        <f>SUM(F15+G15+H15)</f>
        <v>1616</v>
      </c>
      <c r="J15" s="84">
        <f t="shared" ref="J15:J16" si="9">B15+F15</f>
        <v>2999</v>
      </c>
      <c r="K15" s="84">
        <f t="shared" ref="K15:K16" si="10">C15+G15</f>
        <v>2077</v>
      </c>
      <c r="L15" s="85">
        <f t="shared" ref="L15:L16" si="11">D15+H15</f>
        <v>26</v>
      </c>
      <c r="M15" s="84">
        <f t="shared" ref="M15:M16" si="12">SUM(J15:L15)</f>
        <v>5102</v>
      </c>
    </row>
    <row r="16" spans="1:19" s="74" customFormat="1" x14ac:dyDescent="0.55000000000000004">
      <c r="A16" s="76" t="s">
        <v>31</v>
      </c>
      <c r="B16" s="76">
        <v>502</v>
      </c>
      <c r="C16" s="76">
        <v>351</v>
      </c>
      <c r="D16" s="76">
        <v>13</v>
      </c>
      <c r="E16" s="81">
        <f>SUM(B16+C16+D16)</f>
        <v>866</v>
      </c>
      <c r="F16" s="76">
        <v>83</v>
      </c>
      <c r="G16" s="76">
        <v>27</v>
      </c>
      <c r="H16" s="76">
        <v>2</v>
      </c>
      <c r="I16" s="76">
        <f>SUM(F16+G16+H16)</f>
        <v>112</v>
      </c>
      <c r="J16" s="84">
        <f t="shared" si="9"/>
        <v>585</v>
      </c>
      <c r="K16" s="84">
        <f t="shared" si="10"/>
        <v>378</v>
      </c>
      <c r="L16" s="85">
        <f t="shared" si="11"/>
        <v>15</v>
      </c>
      <c r="M16" s="84">
        <f t="shared" si="12"/>
        <v>978</v>
      </c>
    </row>
    <row r="17" spans="1:25" s="74" customFormat="1" x14ac:dyDescent="0.55000000000000004">
      <c r="A17" s="80" t="s">
        <v>32</v>
      </c>
      <c r="B17" s="82">
        <f t="shared" ref="B17:I17" si="13">SUM(B13/(B6-B14-B16))</f>
        <v>0.68052962145645901</v>
      </c>
      <c r="C17" s="82">
        <f>SUM(C13/(C6-C14-C16))</f>
        <v>0.64814814814814814</v>
      </c>
      <c r="D17" s="82">
        <f t="shared" si="13"/>
        <v>0.33333333333333331</v>
      </c>
      <c r="E17" s="82">
        <f t="shared" si="13"/>
        <v>0.66605996742983042</v>
      </c>
      <c r="F17" s="82">
        <f t="shared" si="13"/>
        <v>0.36244292237442921</v>
      </c>
      <c r="G17" s="82">
        <f t="shared" si="13"/>
        <v>0.27777777777777779</v>
      </c>
      <c r="H17" s="82">
        <f t="shared" si="13"/>
        <v>0.18181818181818182</v>
      </c>
      <c r="I17" s="82">
        <f t="shared" si="13"/>
        <v>0.3377049180327869</v>
      </c>
      <c r="J17" s="86">
        <f t="shared" ref="J17:N17" si="14">J13/(J13+J15)</f>
        <v>0.60761481093811331</v>
      </c>
      <c r="K17" s="86">
        <f t="shared" si="14"/>
        <v>0.60073048827374087</v>
      </c>
      <c r="L17" s="86">
        <f t="shared" si="14"/>
        <v>0.23529411764705882</v>
      </c>
      <c r="M17" s="86">
        <f>M13/(M13+M15)</f>
        <v>0.60385123068561219</v>
      </c>
    </row>
    <row r="18" spans="1:25" s="1" customFormat="1" ht="18.3" x14ac:dyDescent="0.7">
      <c r="A18" s="38"/>
      <c r="B18" s="13"/>
      <c r="C18" s="13"/>
      <c r="D18" s="13"/>
      <c r="E18" s="13"/>
      <c r="F18" s="13"/>
      <c r="G18" s="19"/>
      <c r="H18" s="13"/>
      <c r="I18" s="13"/>
      <c r="J18" s="13"/>
      <c r="K18" s="13"/>
      <c r="L18" s="23"/>
      <c r="M18" s="23"/>
      <c r="N18" s="23"/>
      <c r="O18" s="23"/>
      <c r="P18" s="23"/>
      <c r="Q18" s="23"/>
      <c r="R18" s="15"/>
      <c r="S18" s="15"/>
    </row>
    <row r="19" spans="1:25" s="54" customFormat="1" ht="16" customHeight="1" x14ac:dyDescent="0.7">
      <c r="A19" s="33" t="s">
        <v>43</v>
      </c>
      <c r="B19" s="68" t="s">
        <v>2</v>
      </c>
      <c r="C19" s="69"/>
      <c r="D19" s="69"/>
      <c r="E19" s="69"/>
      <c r="F19" s="69"/>
      <c r="G19" s="68" t="s">
        <v>3</v>
      </c>
      <c r="H19" s="69"/>
      <c r="I19" s="69"/>
      <c r="J19" s="69"/>
      <c r="K19" s="69"/>
      <c r="L19" s="70" t="s">
        <v>4</v>
      </c>
      <c r="M19" s="70"/>
      <c r="N19" s="70"/>
      <c r="O19" s="70"/>
      <c r="P19" s="70"/>
    </row>
    <row r="20" spans="1:25" s="54" customFormat="1" ht="15.6" x14ac:dyDescent="0.6">
      <c r="B20" s="55" t="s">
        <v>5</v>
      </c>
      <c r="C20" s="55" t="s">
        <v>6</v>
      </c>
      <c r="D20" s="55" t="s">
        <v>7</v>
      </c>
      <c r="E20" s="55" t="s">
        <v>8</v>
      </c>
      <c r="F20" s="52" t="s">
        <v>9</v>
      </c>
      <c r="G20" s="55" t="s">
        <v>5</v>
      </c>
      <c r="H20" s="55" t="s">
        <v>6</v>
      </c>
      <c r="I20" s="55" t="s">
        <v>7</v>
      </c>
      <c r="J20" s="55" t="s">
        <v>8</v>
      </c>
      <c r="K20" s="52" t="s">
        <v>9</v>
      </c>
      <c r="L20" s="55" t="s">
        <v>5</v>
      </c>
      <c r="M20" s="55" t="s">
        <v>6</v>
      </c>
      <c r="N20" s="55" t="s">
        <v>7</v>
      </c>
      <c r="O20" s="55" t="s">
        <v>8</v>
      </c>
      <c r="P20" s="52" t="s">
        <v>44</v>
      </c>
    </row>
    <row r="21" spans="1:25" s="54" customFormat="1" ht="15.9" thickBot="1" x14ac:dyDescent="0.65">
      <c r="A21" s="56" t="s">
        <v>45</v>
      </c>
      <c r="B21" s="37">
        <f>B22+B23+B24+B25+B26+B27+B29+B30+B31</f>
        <v>6916</v>
      </c>
      <c r="C21" s="37">
        <f t="shared" ref="C21:E21" si="15">C22+C23+C24+C25+C26+C27+C29+C30+C31</f>
        <v>5306</v>
      </c>
      <c r="D21" s="37">
        <f t="shared" si="15"/>
        <v>5</v>
      </c>
      <c r="E21" s="37">
        <f t="shared" si="15"/>
        <v>7</v>
      </c>
      <c r="F21" s="37">
        <v>12234</v>
      </c>
      <c r="G21" s="37">
        <f>G22+G23+G24+G25+G26+G27+G29+G30+G31</f>
        <v>2155</v>
      </c>
      <c r="H21" s="37">
        <f t="shared" ref="H21:L21" si="16">H22+H23+H24+H25+H26+H27+H29+H30+H31</f>
        <v>1265</v>
      </c>
      <c r="I21" s="37">
        <f t="shared" si="16"/>
        <v>16</v>
      </c>
      <c r="J21" s="37">
        <f t="shared" si="16"/>
        <v>1</v>
      </c>
      <c r="K21" s="37">
        <f t="shared" si="16"/>
        <v>3437</v>
      </c>
      <c r="L21" s="37">
        <f t="shared" si="16"/>
        <v>9071</v>
      </c>
      <c r="M21" s="37">
        <f t="shared" ref="M21" si="17">M22+M23+M24+M25+M26+M27+M29+M30+M31</f>
        <v>6571</v>
      </c>
      <c r="N21" s="37">
        <f t="shared" ref="N21" si="18">N22+N23+N24+N25+N26+N27+N29+N30+N31</f>
        <v>21</v>
      </c>
      <c r="O21" s="37">
        <f t="shared" ref="O21:P21" si="19">O22+O23+O24+O25+O26+O27+O29+O30+O31</f>
        <v>8</v>
      </c>
      <c r="P21" s="37">
        <f t="shared" si="19"/>
        <v>15671</v>
      </c>
    </row>
    <row r="22" spans="1:25" s="54" customFormat="1" ht="15.6" x14ac:dyDescent="0.6">
      <c r="A22" s="57" t="s">
        <v>11</v>
      </c>
      <c r="B22" s="36">
        <v>3</v>
      </c>
      <c r="C22" s="36">
        <v>8</v>
      </c>
      <c r="D22" s="36">
        <v>1</v>
      </c>
      <c r="E22" s="58">
        <v>0</v>
      </c>
      <c r="F22" s="36">
        <v>12</v>
      </c>
      <c r="G22" s="36">
        <v>2</v>
      </c>
      <c r="H22" s="58">
        <v>0</v>
      </c>
      <c r="I22" s="58">
        <v>0</v>
      </c>
      <c r="J22" s="58">
        <v>0</v>
      </c>
      <c r="K22" s="36">
        <v>2</v>
      </c>
      <c r="L22" s="36">
        <v>5</v>
      </c>
      <c r="M22" s="36">
        <v>8</v>
      </c>
      <c r="N22" s="36">
        <v>1</v>
      </c>
      <c r="O22" s="58">
        <v>0</v>
      </c>
      <c r="P22" s="36">
        <v>14</v>
      </c>
    </row>
    <row r="23" spans="1:25" s="54" customFormat="1" ht="15.6" x14ac:dyDescent="0.6">
      <c r="A23" s="57" t="s">
        <v>12</v>
      </c>
      <c r="B23" s="36">
        <v>959</v>
      </c>
      <c r="C23" s="36">
        <v>976</v>
      </c>
      <c r="D23" s="58">
        <v>0</v>
      </c>
      <c r="E23" s="58">
        <v>0</v>
      </c>
      <c r="F23" s="36">
        <v>1935</v>
      </c>
      <c r="G23" s="36">
        <v>143</v>
      </c>
      <c r="H23" s="36">
        <v>80</v>
      </c>
      <c r="I23" s="58">
        <v>0</v>
      </c>
      <c r="J23" s="58">
        <v>0</v>
      </c>
      <c r="K23" s="36">
        <v>223</v>
      </c>
      <c r="L23" s="36">
        <v>1102</v>
      </c>
      <c r="M23" s="36">
        <v>1056</v>
      </c>
      <c r="N23" s="58">
        <v>0</v>
      </c>
      <c r="O23" s="58">
        <v>0</v>
      </c>
      <c r="P23" s="36">
        <v>2158</v>
      </c>
      <c r="U23" s="64"/>
      <c r="W23" s="64"/>
      <c r="Y23" s="64"/>
    </row>
    <row r="24" spans="1:25" s="54" customFormat="1" ht="15.6" x14ac:dyDescent="0.6">
      <c r="A24" s="57" t="s">
        <v>13</v>
      </c>
      <c r="B24" s="36">
        <v>1333</v>
      </c>
      <c r="C24" s="36">
        <v>804</v>
      </c>
      <c r="D24" s="58">
        <v>0</v>
      </c>
      <c r="E24" s="58">
        <v>0</v>
      </c>
      <c r="F24" s="36">
        <v>2137</v>
      </c>
      <c r="G24" s="36">
        <v>222</v>
      </c>
      <c r="H24" s="36">
        <v>76</v>
      </c>
      <c r="I24" s="36">
        <v>1</v>
      </c>
      <c r="J24" s="58">
        <v>0</v>
      </c>
      <c r="K24" s="36">
        <v>299</v>
      </c>
      <c r="L24" s="36">
        <v>1555</v>
      </c>
      <c r="M24" s="36">
        <v>880</v>
      </c>
      <c r="N24" s="36">
        <v>1</v>
      </c>
      <c r="O24" s="58">
        <v>0</v>
      </c>
      <c r="P24" s="36">
        <v>2436</v>
      </c>
      <c r="U24" s="64"/>
      <c r="W24" s="64"/>
      <c r="Y24" s="64"/>
    </row>
    <row r="25" spans="1:25" s="54" customFormat="1" ht="15.6" x14ac:dyDescent="0.6">
      <c r="A25" s="57" t="s">
        <v>14</v>
      </c>
      <c r="B25" s="36">
        <v>1503</v>
      </c>
      <c r="C25" s="36">
        <v>853</v>
      </c>
      <c r="D25" s="58">
        <v>0</v>
      </c>
      <c r="E25" s="58">
        <v>0</v>
      </c>
      <c r="F25" s="36">
        <v>2356</v>
      </c>
      <c r="G25" s="36">
        <v>191</v>
      </c>
      <c r="H25" s="36">
        <v>88</v>
      </c>
      <c r="I25" s="36">
        <v>1</v>
      </c>
      <c r="J25" s="58">
        <v>0</v>
      </c>
      <c r="K25" s="36">
        <v>280</v>
      </c>
      <c r="L25" s="36">
        <v>1694</v>
      </c>
      <c r="M25" s="36">
        <v>941</v>
      </c>
      <c r="N25" s="36">
        <v>1</v>
      </c>
      <c r="O25" s="58">
        <v>0</v>
      </c>
      <c r="P25" s="36">
        <v>2636</v>
      </c>
      <c r="U25" s="64"/>
      <c r="W25" s="64"/>
      <c r="Y25" s="64"/>
    </row>
    <row r="26" spans="1:25" s="54" customFormat="1" ht="15.6" x14ac:dyDescent="0.6">
      <c r="A26" s="57" t="s">
        <v>15</v>
      </c>
      <c r="B26" s="36">
        <v>4</v>
      </c>
      <c r="C26" s="36">
        <v>2</v>
      </c>
      <c r="D26" s="58">
        <v>0</v>
      </c>
      <c r="E26" s="58">
        <v>0</v>
      </c>
      <c r="F26" s="36">
        <v>6</v>
      </c>
      <c r="G26" s="36">
        <v>2</v>
      </c>
      <c r="H26" s="58">
        <v>0</v>
      </c>
      <c r="I26" s="58">
        <v>0</v>
      </c>
      <c r="J26" s="58">
        <v>0</v>
      </c>
      <c r="K26" s="36">
        <v>2</v>
      </c>
      <c r="L26" s="36">
        <v>6</v>
      </c>
      <c r="M26" s="36">
        <v>2</v>
      </c>
      <c r="N26" s="58">
        <v>0</v>
      </c>
      <c r="O26" s="58">
        <v>0</v>
      </c>
      <c r="P26" s="36">
        <v>8</v>
      </c>
      <c r="U26" s="64"/>
      <c r="W26" s="64"/>
      <c r="Y26" s="64"/>
    </row>
    <row r="27" spans="1:25" s="54" customFormat="1" ht="15.6" x14ac:dyDescent="0.6">
      <c r="A27" s="57" t="s">
        <v>16</v>
      </c>
      <c r="B27" s="36">
        <v>292</v>
      </c>
      <c r="C27" s="36">
        <v>195</v>
      </c>
      <c r="D27" s="58">
        <v>0</v>
      </c>
      <c r="E27" s="58">
        <v>0</v>
      </c>
      <c r="F27" s="36">
        <v>487</v>
      </c>
      <c r="G27" s="36">
        <v>54</v>
      </c>
      <c r="H27" s="36">
        <v>22</v>
      </c>
      <c r="I27" s="36">
        <v>1</v>
      </c>
      <c r="J27" s="58">
        <v>0</v>
      </c>
      <c r="K27" s="36">
        <v>77</v>
      </c>
      <c r="L27" s="36">
        <v>346</v>
      </c>
      <c r="M27" s="36">
        <v>217</v>
      </c>
      <c r="N27" s="36">
        <v>1</v>
      </c>
      <c r="O27" s="58">
        <v>0</v>
      </c>
      <c r="P27" s="36">
        <v>564</v>
      </c>
      <c r="U27" s="64"/>
      <c r="W27" s="64"/>
      <c r="Y27" s="64"/>
    </row>
    <row r="28" spans="1:25" s="54" customFormat="1" ht="15.6" x14ac:dyDescent="0.6">
      <c r="A28" s="59" t="s">
        <v>46</v>
      </c>
      <c r="B28" s="60">
        <f>SUM(B22:B27)</f>
        <v>4094</v>
      </c>
      <c r="C28" s="60">
        <f t="shared" ref="C28:P28" si="20">SUM(C22:C27)</f>
        <v>2838</v>
      </c>
      <c r="D28" s="60">
        <f t="shared" si="20"/>
        <v>1</v>
      </c>
      <c r="E28" s="60">
        <f t="shared" si="20"/>
        <v>0</v>
      </c>
      <c r="F28" s="60">
        <f t="shared" si="20"/>
        <v>6933</v>
      </c>
      <c r="G28" s="60">
        <f t="shared" si="20"/>
        <v>614</v>
      </c>
      <c r="H28" s="60">
        <f t="shared" si="20"/>
        <v>266</v>
      </c>
      <c r="I28" s="60">
        <f t="shared" si="20"/>
        <v>3</v>
      </c>
      <c r="J28" s="60">
        <f t="shared" si="20"/>
        <v>0</v>
      </c>
      <c r="K28" s="60">
        <f t="shared" si="20"/>
        <v>883</v>
      </c>
      <c r="L28" s="60">
        <f t="shared" si="20"/>
        <v>4708</v>
      </c>
      <c r="M28" s="60">
        <f t="shared" si="20"/>
        <v>3104</v>
      </c>
      <c r="N28" s="60">
        <f t="shared" si="20"/>
        <v>4</v>
      </c>
      <c r="O28" s="60">
        <f t="shared" si="20"/>
        <v>0</v>
      </c>
      <c r="P28" s="60">
        <f t="shared" si="20"/>
        <v>7816</v>
      </c>
      <c r="U28" s="64"/>
      <c r="W28" s="64"/>
      <c r="Y28" s="64"/>
    </row>
    <row r="29" spans="1:25" s="54" customFormat="1" ht="15.6" x14ac:dyDescent="0.6">
      <c r="A29" s="57" t="s">
        <v>47</v>
      </c>
      <c r="B29" s="36">
        <v>313</v>
      </c>
      <c r="C29" s="36">
        <v>531</v>
      </c>
      <c r="D29" s="58">
        <v>0</v>
      </c>
      <c r="E29" s="58">
        <v>0</v>
      </c>
      <c r="F29" s="36">
        <v>844</v>
      </c>
      <c r="G29" s="36">
        <v>406</v>
      </c>
      <c r="H29" s="36">
        <v>482</v>
      </c>
      <c r="I29" s="58">
        <v>0</v>
      </c>
      <c r="J29" s="58">
        <v>0</v>
      </c>
      <c r="K29" s="36">
        <v>888</v>
      </c>
      <c r="L29" s="36">
        <v>719</v>
      </c>
      <c r="M29" s="36">
        <v>1013</v>
      </c>
      <c r="N29" s="58">
        <v>0</v>
      </c>
      <c r="O29" s="58">
        <v>0</v>
      </c>
      <c r="P29" s="36">
        <v>1732</v>
      </c>
      <c r="S29" s="53"/>
      <c r="T29" s="53"/>
      <c r="U29" s="66"/>
      <c r="V29" s="53"/>
      <c r="W29" s="66"/>
      <c r="X29" s="53"/>
      <c r="Y29" s="66"/>
    </row>
    <row r="30" spans="1:25" s="54" customFormat="1" ht="15.6" x14ac:dyDescent="0.6">
      <c r="A30" s="57" t="s">
        <v>19</v>
      </c>
      <c r="B30" s="36">
        <v>2057</v>
      </c>
      <c r="C30" s="36">
        <v>1636</v>
      </c>
      <c r="D30" s="58">
        <v>0</v>
      </c>
      <c r="E30" s="36">
        <v>3</v>
      </c>
      <c r="F30" s="36">
        <v>3696</v>
      </c>
      <c r="G30" s="36">
        <v>1034</v>
      </c>
      <c r="H30" s="36">
        <v>490</v>
      </c>
      <c r="I30" s="36">
        <v>10</v>
      </c>
      <c r="J30" s="58">
        <v>0</v>
      </c>
      <c r="K30" s="36">
        <v>1534</v>
      </c>
      <c r="L30" s="36">
        <v>3091</v>
      </c>
      <c r="M30" s="36">
        <v>2126</v>
      </c>
      <c r="N30" s="36">
        <v>10</v>
      </c>
      <c r="O30" s="36">
        <v>3</v>
      </c>
      <c r="P30" s="36">
        <v>5230</v>
      </c>
      <c r="U30" s="64"/>
      <c r="W30" s="64"/>
      <c r="Y30" s="64"/>
    </row>
    <row r="31" spans="1:25" s="54" customFormat="1" ht="15.6" x14ac:dyDescent="0.6">
      <c r="A31" s="57" t="s">
        <v>20</v>
      </c>
      <c r="B31" s="36">
        <v>452</v>
      </c>
      <c r="C31" s="36">
        <v>301</v>
      </c>
      <c r="D31" s="36">
        <v>4</v>
      </c>
      <c r="E31" s="36">
        <v>4</v>
      </c>
      <c r="F31" s="36">
        <v>761</v>
      </c>
      <c r="G31" s="36">
        <v>101</v>
      </c>
      <c r="H31" s="36">
        <v>27</v>
      </c>
      <c r="I31" s="36">
        <v>3</v>
      </c>
      <c r="J31" s="36">
        <v>1</v>
      </c>
      <c r="K31" s="36">
        <v>132</v>
      </c>
      <c r="L31" s="36">
        <v>553</v>
      </c>
      <c r="M31" s="36">
        <v>328</v>
      </c>
      <c r="N31" s="36">
        <v>7</v>
      </c>
      <c r="O31" s="36">
        <v>5</v>
      </c>
      <c r="P31" s="36">
        <v>893</v>
      </c>
    </row>
    <row r="32" spans="1:25" s="54" customFormat="1" ht="15.9" thickBot="1" x14ac:dyDescent="0.65">
      <c r="A32" s="61" t="s">
        <v>32</v>
      </c>
      <c r="B32" s="62">
        <f>B28/(B28+B30)</f>
        <v>0.66558283205982771</v>
      </c>
      <c r="C32" s="62">
        <f t="shared" ref="C32:P32" si="21">C28/(C28+C30)</f>
        <v>0.63433169423334823</v>
      </c>
      <c r="D32" s="62">
        <f t="shared" si="21"/>
        <v>1</v>
      </c>
      <c r="E32" s="62">
        <f t="shared" si="21"/>
        <v>0</v>
      </c>
      <c r="F32" s="62">
        <f t="shared" si="21"/>
        <v>0.65227208580299179</v>
      </c>
      <c r="G32" s="62">
        <f t="shared" si="21"/>
        <v>0.37257281553398058</v>
      </c>
      <c r="H32" s="62">
        <f t="shared" si="21"/>
        <v>0.35185185185185186</v>
      </c>
      <c r="I32" s="62">
        <f t="shared" si="21"/>
        <v>0.23076923076923078</v>
      </c>
      <c r="J32" s="62" t="s">
        <v>48</v>
      </c>
      <c r="K32" s="62">
        <f t="shared" si="21"/>
        <v>0.36532892014894497</v>
      </c>
      <c r="L32" s="62">
        <f t="shared" si="21"/>
        <v>0.6036671368124118</v>
      </c>
      <c r="M32" s="62">
        <f t="shared" si="21"/>
        <v>0.59349904397705544</v>
      </c>
      <c r="N32" s="62">
        <f t="shared" si="21"/>
        <v>0.2857142857142857</v>
      </c>
      <c r="O32" s="62">
        <f t="shared" si="21"/>
        <v>0</v>
      </c>
      <c r="P32" s="62">
        <f t="shared" si="21"/>
        <v>0.59911083857120961</v>
      </c>
    </row>
    <row r="33" spans="1:24" s="54" customFormat="1" ht="15.6" x14ac:dyDescent="0.6">
      <c r="A33" s="63" t="s">
        <v>22</v>
      </c>
      <c r="X33" s="65"/>
    </row>
    <row r="34" spans="1:24" s="1" customFormat="1" ht="18.3" x14ac:dyDescent="0.7">
      <c r="A34" s="35"/>
      <c r="B34" s="13"/>
      <c r="C34" s="13"/>
      <c r="D34" s="13"/>
      <c r="E34" s="13"/>
      <c r="F34" s="13"/>
      <c r="G34" s="19"/>
      <c r="H34" s="13"/>
      <c r="I34" s="13"/>
      <c r="J34" s="13"/>
      <c r="K34" s="13"/>
      <c r="L34" s="23"/>
      <c r="M34" s="23"/>
      <c r="N34" s="23"/>
      <c r="O34" s="23"/>
      <c r="P34" s="23"/>
      <c r="Q34" s="23"/>
      <c r="R34" s="15"/>
      <c r="S34" s="15"/>
    </row>
    <row r="35" spans="1:24" s="1" customFormat="1" ht="18.3" x14ac:dyDescent="0.7">
      <c r="A35" s="33" t="s">
        <v>1</v>
      </c>
      <c r="B35" s="72" t="s">
        <v>2</v>
      </c>
      <c r="C35" s="72"/>
      <c r="D35" s="72"/>
      <c r="E35" s="72"/>
      <c r="F35" s="72"/>
      <c r="G35" s="72" t="s">
        <v>3</v>
      </c>
      <c r="H35" s="72"/>
      <c r="I35" s="72"/>
      <c r="J35" s="72"/>
      <c r="K35" s="72"/>
      <c r="L35" s="73" t="s">
        <v>4</v>
      </c>
      <c r="M35" s="73"/>
      <c r="N35" s="73"/>
      <c r="O35" s="73"/>
      <c r="P35" s="73"/>
      <c r="Q35" s="23"/>
      <c r="R35" s="15"/>
      <c r="S35" s="15"/>
      <c r="U35" s="67"/>
    </row>
    <row r="36" spans="1:24" s="1" customFormat="1" ht="18.3" x14ac:dyDescent="0.7">
      <c r="A36"/>
      <c r="B36" s="39" t="s">
        <v>5</v>
      </c>
      <c r="C36" s="39" t="s">
        <v>6</v>
      </c>
      <c r="D36" s="39" t="s">
        <v>7</v>
      </c>
      <c r="E36" s="39" t="s">
        <v>8</v>
      </c>
      <c r="F36" s="40" t="s">
        <v>9</v>
      </c>
      <c r="G36" s="39" t="s">
        <v>5</v>
      </c>
      <c r="H36" s="39" t="s">
        <v>6</v>
      </c>
      <c r="I36" s="39" t="s">
        <v>7</v>
      </c>
      <c r="J36" s="13" t="s">
        <v>10</v>
      </c>
      <c r="K36" s="40" t="s">
        <v>9</v>
      </c>
      <c r="L36" s="39" t="s">
        <v>5</v>
      </c>
      <c r="M36" s="39" t="s">
        <v>6</v>
      </c>
      <c r="N36" s="39" t="s">
        <v>7</v>
      </c>
      <c r="O36" s="39" t="s">
        <v>10</v>
      </c>
      <c r="P36" s="40" t="s">
        <v>9</v>
      </c>
      <c r="Q36" s="23"/>
      <c r="R36" s="15"/>
      <c r="S36" s="15"/>
    </row>
    <row r="37" spans="1:24" s="1" customFormat="1" ht="18.600000000000001" thickBot="1" x14ac:dyDescent="0.75">
      <c r="A37" s="27"/>
      <c r="B37" s="37">
        <f>B38+B39+B40+B41+B42+B43+B45+B46+B47</f>
        <v>6978</v>
      </c>
      <c r="C37" s="37">
        <f t="shared" ref="C37:E37" si="22">C38+C39+C40+C41+C42+C43+C45+C46+C47</f>
        <v>5235</v>
      </c>
      <c r="D37" s="37">
        <f t="shared" si="22"/>
        <v>6</v>
      </c>
      <c r="E37" s="37">
        <f t="shared" si="22"/>
        <v>2</v>
      </c>
      <c r="F37" s="28">
        <f>SUM(B37:E37)</f>
        <v>12221</v>
      </c>
      <c r="G37" s="37">
        <f>G38+G39+G40+G41+G42+G43+G45+G46+G47</f>
        <v>2168</v>
      </c>
      <c r="H37" s="37">
        <f t="shared" ref="H37:I37" si="23">H38+H39+H40+H41+H42+H43+H45+H46+H47</f>
        <v>1190</v>
      </c>
      <c r="I37" s="37">
        <f t="shared" si="23"/>
        <v>7</v>
      </c>
      <c r="J37" s="37"/>
      <c r="K37" s="28">
        <f>SUM(G37:I37)</f>
        <v>3365</v>
      </c>
      <c r="L37" s="37">
        <f>L38+L39+L40+L41+L42+L43+L45+L46+L47</f>
        <v>9146</v>
      </c>
      <c r="M37" s="37">
        <f t="shared" ref="M37:O37" si="24">M38+M39+M40+M41+M42+M43+M45+M46+M47</f>
        <v>6425</v>
      </c>
      <c r="N37" s="37">
        <f t="shared" si="24"/>
        <v>13</v>
      </c>
      <c r="O37" s="37">
        <f t="shared" si="24"/>
        <v>2</v>
      </c>
      <c r="P37" s="28">
        <f>SUM(L37:O37)</f>
        <v>15586</v>
      </c>
      <c r="Q37" s="23"/>
      <c r="R37" s="15"/>
      <c r="S37" s="15"/>
    </row>
    <row r="38" spans="1:24" s="1" customFormat="1" ht="18.3" x14ac:dyDescent="0.7">
      <c r="A38" s="29" t="s">
        <v>11</v>
      </c>
      <c r="B38" s="36">
        <v>1</v>
      </c>
      <c r="C38" s="36">
        <v>7</v>
      </c>
      <c r="D38" s="41">
        <v>0</v>
      </c>
      <c r="E38" s="41">
        <v>0</v>
      </c>
      <c r="F38" s="36">
        <v>8</v>
      </c>
      <c r="G38" s="36">
        <v>3</v>
      </c>
      <c r="H38" s="36">
        <v>1</v>
      </c>
      <c r="I38" s="41">
        <v>0</v>
      </c>
      <c r="J38" s="41"/>
      <c r="K38" s="14">
        <f>SUM(G38:I38)</f>
        <v>4</v>
      </c>
      <c r="L38" s="36">
        <v>4</v>
      </c>
      <c r="M38" s="36">
        <v>8</v>
      </c>
      <c r="N38" s="41">
        <v>0</v>
      </c>
      <c r="O38" s="41">
        <v>0</v>
      </c>
      <c r="P38" s="14">
        <f>SUM(L38:O38)</f>
        <v>12</v>
      </c>
      <c r="Q38" s="23"/>
      <c r="R38" s="15"/>
      <c r="S38" s="15"/>
    </row>
    <row r="39" spans="1:24" s="1" customFormat="1" ht="18.3" x14ac:dyDescent="0.7">
      <c r="A39" s="29" t="s">
        <v>12</v>
      </c>
      <c r="B39" s="36">
        <v>958</v>
      </c>
      <c r="C39" s="36">
        <v>931</v>
      </c>
      <c r="D39" s="41">
        <v>0</v>
      </c>
      <c r="E39" s="41">
        <v>0</v>
      </c>
      <c r="F39" s="36">
        <v>1889</v>
      </c>
      <c r="G39" s="36">
        <v>140</v>
      </c>
      <c r="H39" s="36">
        <v>64</v>
      </c>
      <c r="I39" s="41">
        <v>0</v>
      </c>
      <c r="J39" s="41"/>
      <c r="K39" s="14">
        <f t="shared" ref="K39:K43" si="25">SUM(G39:I39)</f>
        <v>204</v>
      </c>
      <c r="L39" s="36">
        <v>1098</v>
      </c>
      <c r="M39" s="36">
        <v>995</v>
      </c>
      <c r="N39" s="41">
        <v>0</v>
      </c>
      <c r="O39" s="41">
        <v>0</v>
      </c>
      <c r="P39" s="14">
        <f t="shared" ref="P39:P43" si="26">SUM(L39:O39)</f>
        <v>2093</v>
      </c>
      <c r="Q39" s="23"/>
      <c r="R39" s="15"/>
      <c r="S39" s="15"/>
    </row>
    <row r="40" spans="1:24" s="1" customFormat="1" ht="18.3" x14ac:dyDescent="0.7">
      <c r="A40" s="29" t="s">
        <v>13</v>
      </c>
      <c r="B40" s="36">
        <v>1332</v>
      </c>
      <c r="C40" s="36">
        <v>788</v>
      </c>
      <c r="D40" s="41">
        <v>0</v>
      </c>
      <c r="E40" s="41">
        <v>0</v>
      </c>
      <c r="F40" s="36">
        <v>2120</v>
      </c>
      <c r="G40" s="36">
        <v>214</v>
      </c>
      <c r="H40" s="36">
        <v>91</v>
      </c>
      <c r="I40" s="36">
        <v>1</v>
      </c>
      <c r="J40" s="36"/>
      <c r="K40" s="14">
        <f t="shared" si="25"/>
        <v>306</v>
      </c>
      <c r="L40" s="36">
        <v>1546</v>
      </c>
      <c r="M40" s="36">
        <v>879</v>
      </c>
      <c r="N40" s="36">
        <v>1</v>
      </c>
      <c r="O40" s="41">
        <v>0</v>
      </c>
      <c r="P40" s="14">
        <f t="shared" si="26"/>
        <v>2426</v>
      </c>
      <c r="Q40" s="23"/>
      <c r="R40" s="15"/>
      <c r="S40" s="15"/>
    </row>
    <row r="41" spans="1:24" s="1" customFormat="1" ht="18.3" x14ac:dyDescent="0.7">
      <c r="A41" s="29" t="s">
        <v>14</v>
      </c>
      <c r="B41" s="36">
        <v>1473</v>
      </c>
      <c r="C41" s="36">
        <v>821</v>
      </c>
      <c r="D41" s="41">
        <v>0</v>
      </c>
      <c r="E41" s="41">
        <v>0</v>
      </c>
      <c r="F41" s="36">
        <v>2294</v>
      </c>
      <c r="G41" s="36">
        <v>197</v>
      </c>
      <c r="H41" s="36">
        <v>78</v>
      </c>
      <c r="I41" s="36">
        <v>2</v>
      </c>
      <c r="J41" s="36"/>
      <c r="K41" s="14">
        <f t="shared" si="25"/>
        <v>277</v>
      </c>
      <c r="L41" s="36">
        <v>1670</v>
      </c>
      <c r="M41" s="36">
        <v>899</v>
      </c>
      <c r="N41" s="36">
        <v>2</v>
      </c>
      <c r="O41" s="41">
        <v>0</v>
      </c>
      <c r="P41" s="14">
        <f t="shared" si="26"/>
        <v>2571</v>
      </c>
      <c r="Q41" s="23"/>
      <c r="R41" s="15"/>
      <c r="S41" s="15"/>
    </row>
    <row r="42" spans="1:24" s="1" customFormat="1" ht="18.3" x14ac:dyDescent="0.7">
      <c r="A42" s="29" t="s">
        <v>15</v>
      </c>
      <c r="B42" s="36">
        <v>3</v>
      </c>
      <c r="C42" s="36">
        <v>2</v>
      </c>
      <c r="D42" s="41">
        <v>0</v>
      </c>
      <c r="E42" s="41">
        <v>0</v>
      </c>
      <c r="F42" s="36">
        <v>5</v>
      </c>
      <c r="G42" s="36">
        <v>3</v>
      </c>
      <c r="H42" s="41">
        <v>0</v>
      </c>
      <c r="I42" s="41">
        <v>0</v>
      </c>
      <c r="J42" s="41"/>
      <c r="K42" s="14">
        <f t="shared" si="25"/>
        <v>3</v>
      </c>
      <c r="L42" s="36">
        <v>6</v>
      </c>
      <c r="M42" s="36">
        <v>2</v>
      </c>
      <c r="N42" s="41">
        <v>0</v>
      </c>
      <c r="O42" s="41">
        <v>0</v>
      </c>
      <c r="P42" s="14">
        <f t="shared" si="26"/>
        <v>8</v>
      </c>
      <c r="Q42" s="23"/>
      <c r="R42" s="15"/>
      <c r="S42" s="15"/>
    </row>
    <row r="43" spans="1:24" s="1" customFormat="1" ht="18.3" x14ac:dyDescent="0.7">
      <c r="A43" s="29" t="s">
        <v>16</v>
      </c>
      <c r="B43" s="36">
        <v>262</v>
      </c>
      <c r="C43" s="36">
        <v>191</v>
      </c>
      <c r="D43" s="41">
        <v>0</v>
      </c>
      <c r="E43" s="41">
        <v>0</v>
      </c>
      <c r="F43" s="36">
        <v>453</v>
      </c>
      <c r="G43" s="36">
        <v>52</v>
      </c>
      <c r="H43" s="36">
        <v>25</v>
      </c>
      <c r="I43" s="41">
        <v>0</v>
      </c>
      <c r="J43" s="41"/>
      <c r="K43" s="14">
        <f t="shared" si="25"/>
        <v>77</v>
      </c>
      <c r="L43" s="36">
        <v>314</v>
      </c>
      <c r="M43" s="36">
        <v>216</v>
      </c>
      <c r="N43" s="41">
        <v>0</v>
      </c>
      <c r="O43" s="41">
        <v>0</v>
      </c>
      <c r="P43" s="14">
        <f t="shared" si="26"/>
        <v>530</v>
      </c>
      <c r="Q43" s="23"/>
      <c r="R43" s="15"/>
      <c r="S43" s="15"/>
    </row>
    <row r="44" spans="1:24" s="1" customFormat="1" ht="18.3" x14ac:dyDescent="0.7">
      <c r="A44" s="30" t="s">
        <v>17</v>
      </c>
      <c r="B44" s="31">
        <f>SUM(B38:B43)</f>
        <v>4029</v>
      </c>
      <c r="C44" s="31">
        <f t="shared" ref="C44:E44" si="27">SUM(C38:C43)</f>
        <v>2740</v>
      </c>
      <c r="D44" s="31">
        <f t="shared" si="27"/>
        <v>0</v>
      </c>
      <c r="E44" s="31">
        <f t="shared" si="27"/>
        <v>0</v>
      </c>
      <c r="F44" s="31">
        <f>SUM(B44:E44)</f>
        <v>6769</v>
      </c>
      <c r="G44" s="31">
        <f>SUM(G38:G43)</f>
        <v>609</v>
      </c>
      <c r="H44" s="31">
        <f t="shared" ref="H44:J44" si="28">SUM(H38:H43)</f>
        <v>259</v>
      </c>
      <c r="I44" s="31">
        <f t="shared" si="28"/>
        <v>3</v>
      </c>
      <c r="J44" s="31">
        <f t="shared" si="28"/>
        <v>0</v>
      </c>
      <c r="K44" s="31">
        <f>SUM(G44:I44)</f>
        <v>871</v>
      </c>
      <c r="L44" s="31">
        <f>SUM(L38:L43)</f>
        <v>4638</v>
      </c>
      <c r="M44" s="31">
        <f t="shared" ref="M44:O44" si="29">SUM(M38:M43)</f>
        <v>2999</v>
      </c>
      <c r="N44" s="31">
        <f t="shared" si="29"/>
        <v>3</v>
      </c>
      <c r="O44" s="31">
        <f t="shared" si="29"/>
        <v>0</v>
      </c>
      <c r="P44" s="31">
        <f>SUM(L44:O44)</f>
        <v>7640</v>
      </c>
      <c r="Q44" s="23"/>
      <c r="R44" s="15"/>
      <c r="S44" s="15"/>
    </row>
    <row r="45" spans="1:24" s="1" customFormat="1" ht="18.3" x14ac:dyDescent="0.7">
      <c r="A45" s="29" t="s">
        <v>18</v>
      </c>
      <c r="B45" s="36">
        <v>297</v>
      </c>
      <c r="C45" s="36">
        <v>487</v>
      </c>
      <c r="D45" s="41">
        <v>0</v>
      </c>
      <c r="E45" s="41">
        <v>0</v>
      </c>
      <c r="F45" s="14">
        <f>SUM(B45:E45)</f>
        <v>784</v>
      </c>
      <c r="G45" s="36">
        <v>386</v>
      </c>
      <c r="H45" s="36">
        <v>405</v>
      </c>
      <c r="I45" s="41">
        <v>0</v>
      </c>
      <c r="J45" s="41"/>
      <c r="K45" s="14">
        <f>SUM(G45:I45)</f>
        <v>791</v>
      </c>
      <c r="L45" s="36">
        <v>683</v>
      </c>
      <c r="M45" s="36">
        <v>892</v>
      </c>
      <c r="N45" s="41">
        <v>0</v>
      </c>
      <c r="O45" s="41">
        <v>0</v>
      </c>
      <c r="P45" s="14">
        <f>SUM(L45:O45)</f>
        <v>1575</v>
      </c>
      <c r="Q45" s="23"/>
      <c r="R45" s="15"/>
      <c r="S45" s="15"/>
    </row>
    <row r="46" spans="1:24" s="1" customFormat="1" ht="18.3" x14ac:dyDescent="0.7">
      <c r="A46" s="29" t="s">
        <v>19</v>
      </c>
      <c r="B46" s="36">
        <v>2217</v>
      </c>
      <c r="C46" s="36">
        <v>1705</v>
      </c>
      <c r="D46" s="36">
        <v>1</v>
      </c>
      <c r="E46" s="36">
        <v>2</v>
      </c>
      <c r="F46" s="14">
        <f t="shared" ref="F46:F47" si="30">SUM(B46:E46)</f>
        <v>3925</v>
      </c>
      <c r="G46" s="36">
        <v>1099</v>
      </c>
      <c r="H46" s="36">
        <v>491</v>
      </c>
      <c r="I46" s="36">
        <v>1</v>
      </c>
      <c r="J46" s="36"/>
      <c r="K46" s="14">
        <f t="shared" ref="K46:K47" si="31">SUM(G46:I46)</f>
        <v>1591</v>
      </c>
      <c r="L46" s="36">
        <v>3316</v>
      </c>
      <c r="M46" s="36">
        <v>2196</v>
      </c>
      <c r="N46" s="36">
        <v>2</v>
      </c>
      <c r="O46" s="36">
        <v>2</v>
      </c>
      <c r="P46" s="14">
        <f t="shared" ref="P46:P47" si="32">SUM(L46:O46)</f>
        <v>5516</v>
      </c>
      <c r="Q46" s="23"/>
      <c r="R46" s="15"/>
      <c r="S46" s="15"/>
    </row>
    <row r="47" spans="1:24" s="1" customFormat="1" ht="18.3" x14ac:dyDescent="0.7">
      <c r="A47" s="29" t="s">
        <v>20</v>
      </c>
      <c r="B47" s="36">
        <v>435</v>
      </c>
      <c r="C47" s="36">
        <v>303</v>
      </c>
      <c r="D47" s="36">
        <v>5</v>
      </c>
      <c r="E47" s="41">
        <v>0</v>
      </c>
      <c r="F47" s="14">
        <f t="shared" si="30"/>
        <v>743</v>
      </c>
      <c r="G47" s="36">
        <v>74</v>
      </c>
      <c r="H47" s="36">
        <v>35</v>
      </c>
      <c r="I47" s="36">
        <v>3</v>
      </c>
      <c r="J47" s="36"/>
      <c r="K47" s="14">
        <f t="shared" si="31"/>
        <v>112</v>
      </c>
      <c r="L47" s="36">
        <v>509</v>
      </c>
      <c r="M47" s="36">
        <v>338</v>
      </c>
      <c r="N47" s="36">
        <v>8</v>
      </c>
      <c r="O47" s="41">
        <v>0</v>
      </c>
      <c r="P47" s="14">
        <f t="shared" si="32"/>
        <v>855</v>
      </c>
      <c r="Q47" s="23"/>
      <c r="R47" s="15"/>
      <c r="S47" s="15"/>
    </row>
    <row r="48" spans="1:24" s="1" customFormat="1" ht="18.3" x14ac:dyDescent="0.7">
      <c r="A48" s="32" t="s">
        <v>21</v>
      </c>
      <c r="B48" s="42">
        <f>B44/(B44+B46)</f>
        <v>0.64505283381364076</v>
      </c>
      <c r="C48" s="42">
        <f t="shared" ref="C48:J48" si="33">C44/(C44+C46)</f>
        <v>0.6164229471316085</v>
      </c>
      <c r="D48" s="42">
        <f t="shared" si="33"/>
        <v>0</v>
      </c>
      <c r="E48" s="42">
        <f t="shared" si="33"/>
        <v>0</v>
      </c>
      <c r="F48" s="42">
        <f t="shared" si="33"/>
        <v>0.63297175986534504</v>
      </c>
      <c r="G48" s="42">
        <f t="shared" si="33"/>
        <v>0.35655737704918034</v>
      </c>
      <c r="H48" s="42">
        <f t="shared" si="33"/>
        <v>0.34533333333333333</v>
      </c>
      <c r="I48" s="43">
        <f t="shared" si="33"/>
        <v>0.75</v>
      </c>
      <c r="J48" s="43" t="e">
        <f t="shared" si="33"/>
        <v>#DIV/0!</v>
      </c>
      <c r="K48" s="42">
        <f t="shared" ref="K48:P48" si="34">K44/(K44+K46)</f>
        <v>0.3537774167343623</v>
      </c>
      <c r="L48" s="42">
        <f t="shared" si="34"/>
        <v>0.58310284133769175</v>
      </c>
      <c r="M48" s="42">
        <f t="shared" si="34"/>
        <v>0.57728585178055825</v>
      </c>
      <c r="N48" s="42">
        <f t="shared" si="34"/>
        <v>0.6</v>
      </c>
      <c r="O48" s="42">
        <f t="shared" si="34"/>
        <v>0</v>
      </c>
      <c r="P48" s="42">
        <f t="shared" si="34"/>
        <v>0.58072362420188506</v>
      </c>
      <c r="Q48" s="23"/>
      <c r="R48" s="15"/>
      <c r="S48" s="15"/>
    </row>
    <row r="49" spans="1:19" s="1" customFormat="1" ht="18.3" x14ac:dyDescent="0.7">
      <c r="A49" s="26" t="s">
        <v>22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5"/>
      <c r="S49" s="15"/>
    </row>
    <row r="51" spans="1:19" ht="18.3" x14ac:dyDescent="0.7">
      <c r="A51" s="33" t="s">
        <v>23</v>
      </c>
      <c r="B51" s="72" t="s">
        <v>2</v>
      </c>
      <c r="C51" s="72"/>
      <c r="D51" s="72"/>
      <c r="E51" s="72"/>
      <c r="F51" s="72"/>
      <c r="G51" s="72" t="s">
        <v>3</v>
      </c>
      <c r="H51" s="72"/>
      <c r="I51" s="72"/>
      <c r="J51" s="72"/>
      <c r="K51" s="72"/>
      <c r="L51" s="73" t="s">
        <v>4</v>
      </c>
      <c r="M51" s="73"/>
      <c r="N51" s="73"/>
      <c r="O51" s="73"/>
      <c r="P51" s="73"/>
    </row>
    <row r="52" spans="1:19" x14ac:dyDescent="0.55000000000000004">
      <c r="B52" s="39" t="s">
        <v>5</v>
      </c>
      <c r="C52" s="39" t="s">
        <v>6</v>
      </c>
      <c r="D52" s="39" t="s">
        <v>7</v>
      </c>
      <c r="E52" s="39" t="s">
        <v>10</v>
      </c>
      <c r="F52" s="40" t="s">
        <v>9</v>
      </c>
      <c r="G52" s="39" t="s">
        <v>5</v>
      </c>
      <c r="H52" s="39" t="s">
        <v>6</v>
      </c>
      <c r="I52" s="39" t="s">
        <v>7</v>
      </c>
      <c r="J52" s="13" t="s">
        <v>10</v>
      </c>
      <c r="K52" s="40" t="s">
        <v>9</v>
      </c>
      <c r="L52" s="39" t="s">
        <v>5</v>
      </c>
      <c r="M52" s="39" t="s">
        <v>6</v>
      </c>
      <c r="N52" s="39" t="s">
        <v>7</v>
      </c>
      <c r="O52" s="39" t="s">
        <v>10</v>
      </c>
      <c r="P52" s="40" t="s">
        <v>9</v>
      </c>
    </row>
    <row r="53" spans="1:19" ht="15.75" customHeight="1" x14ac:dyDescent="0.55000000000000004">
      <c r="A53" s="27"/>
      <c r="B53" s="28">
        <f>B54+B55+B56+B57+B58+B59+B61+B62+B63</f>
        <v>7099</v>
      </c>
      <c r="C53" s="28">
        <f t="shared" ref="C53:E53" si="35">C54+C55+C56+C57+C58+C59+C61+C62+C63</f>
        <v>5156</v>
      </c>
      <c r="D53" s="28">
        <f t="shared" si="35"/>
        <v>12</v>
      </c>
      <c r="E53" s="28">
        <f t="shared" si="35"/>
        <v>2</v>
      </c>
      <c r="F53" s="28">
        <f>SUM(B53:E53)</f>
        <v>12269</v>
      </c>
      <c r="G53" s="28">
        <f>G54+G55+G56+G57+G58+G59+G61+G62+G63</f>
        <v>2239</v>
      </c>
      <c r="H53" s="28">
        <f t="shared" ref="H53:I53" si="36">H54+H55+H56+H57+H58+H59+H61+H62+H63</f>
        <v>1127</v>
      </c>
      <c r="I53" s="28">
        <f t="shared" si="36"/>
        <v>2</v>
      </c>
      <c r="J53" s="28"/>
      <c r="K53" s="28">
        <f>SUM(G53:I53)</f>
        <v>3368</v>
      </c>
      <c r="L53" s="28">
        <f>L54+L55+L56+L57+L58+L59+L61+L62+L63</f>
        <v>9338</v>
      </c>
      <c r="M53" s="28">
        <f t="shared" ref="M53:O53" si="37">M54+M55+M56+M57+M58+M59+M61+M62+M63</f>
        <v>6283</v>
      </c>
      <c r="N53" s="28">
        <f t="shared" si="37"/>
        <v>14</v>
      </c>
      <c r="O53" s="28">
        <f t="shared" si="37"/>
        <v>2</v>
      </c>
      <c r="P53" s="28">
        <f>SUM(L53:O53)</f>
        <v>15637</v>
      </c>
    </row>
    <row r="54" spans="1:19" x14ac:dyDescent="0.55000000000000004">
      <c r="A54" s="29" t="s">
        <v>11</v>
      </c>
      <c r="B54" s="14">
        <v>6</v>
      </c>
      <c r="C54" s="14">
        <v>7</v>
      </c>
      <c r="D54" s="14">
        <v>1</v>
      </c>
      <c r="E54" s="41">
        <v>0</v>
      </c>
      <c r="F54" s="14">
        <f>SUM(B54:E54)</f>
        <v>14</v>
      </c>
      <c r="G54" s="14">
        <v>5</v>
      </c>
      <c r="H54" s="14">
        <v>1</v>
      </c>
      <c r="I54" s="41">
        <v>0</v>
      </c>
      <c r="J54" s="41"/>
      <c r="K54" s="14">
        <f>SUM(G54:I54)</f>
        <v>6</v>
      </c>
      <c r="L54" s="14">
        <v>11</v>
      </c>
      <c r="M54" s="14">
        <v>8</v>
      </c>
      <c r="N54" s="14">
        <v>1</v>
      </c>
      <c r="O54" s="41">
        <v>0</v>
      </c>
      <c r="P54" s="14">
        <f>SUM(L54:O54)</f>
        <v>20</v>
      </c>
    </row>
    <row r="55" spans="1:19" x14ac:dyDescent="0.55000000000000004">
      <c r="A55" s="29" t="s">
        <v>12</v>
      </c>
      <c r="B55" s="14">
        <v>953</v>
      </c>
      <c r="C55" s="14">
        <v>909</v>
      </c>
      <c r="D55" s="41">
        <v>0</v>
      </c>
      <c r="E55" s="41">
        <v>0</v>
      </c>
      <c r="F55" s="14">
        <f t="shared" ref="F55:F59" si="38">SUM(B55:E55)</f>
        <v>1862</v>
      </c>
      <c r="G55" s="14">
        <v>154</v>
      </c>
      <c r="H55" s="14">
        <v>74</v>
      </c>
      <c r="I55" s="41">
        <v>0</v>
      </c>
      <c r="J55" s="41"/>
      <c r="K55" s="14">
        <f t="shared" ref="K55:K59" si="39">SUM(G55:I55)</f>
        <v>228</v>
      </c>
      <c r="L55" s="14">
        <v>1107</v>
      </c>
      <c r="M55" s="14">
        <v>983</v>
      </c>
      <c r="N55" s="41">
        <v>0</v>
      </c>
      <c r="O55" s="41">
        <v>0</v>
      </c>
      <c r="P55" s="14">
        <f t="shared" ref="P55:P59" si="40">SUM(L55:O55)</f>
        <v>2090</v>
      </c>
    </row>
    <row r="56" spans="1:19" x14ac:dyDescent="0.55000000000000004">
      <c r="A56" s="29" t="s">
        <v>13</v>
      </c>
      <c r="B56" s="14">
        <v>1416</v>
      </c>
      <c r="C56" s="14">
        <v>737</v>
      </c>
      <c r="D56" s="41">
        <v>0</v>
      </c>
      <c r="E56" s="41">
        <v>0</v>
      </c>
      <c r="F56" s="14">
        <f t="shared" si="38"/>
        <v>2153</v>
      </c>
      <c r="G56" s="14">
        <v>218</v>
      </c>
      <c r="H56" s="14">
        <v>92</v>
      </c>
      <c r="I56" s="41">
        <v>0</v>
      </c>
      <c r="J56" s="41"/>
      <c r="K56" s="14">
        <f t="shared" si="39"/>
        <v>310</v>
      </c>
      <c r="L56" s="14">
        <v>1634</v>
      </c>
      <c r="M56" s="14">
        <v>829</v>
      </c>
      <c r="N56" s="41">
        <v>0</v>
      </c>
      <c r="O56" s="41">
        <v>0</v>
      </c>
      <c r="P56" s="14">
        <f t="shared" si="40"/>
        <v>2463</v>
      </c>
    </row>
    <row r="57" spans="1:19" x14ac:dyDescent="0.55000000000000004">
      <c r="A57" s="29" t="s">
        <v>14</v>
      </c>
      <c r="B57" s="14">
        <v>1451</v>
      </c>
      <c r="C57" s="14">
        <v>826</v>
      </c>
      <c r="D57" s="41">
        <v>0</v>
      </c>
      <c r="E57" s="41">
        <v>0</v>
      </c>
      <c r="F57" s="14">
        <f t="shared" si="38"/>
        <v>2277</v>
      </c>
      <c r="G57" s="14">
        <v>190</v>
      </c>
      <c r="H57" s="14">
        <v>94</v>
      </c>
      <c r="I57" s="41">
        <v>0</v>
      </c>
      <c r="J57" s="41"/>
      <c r="K57" s="14">
        <f t="shared" si="39"/>
        <v>284</v>
      </c>
      <c r="L57" s="14">
        <v>1641</v>
      </c>
      <c r="M57" s="14">
        <v>920</v>
      </c>
      <c r="N57" s="41">
        <v>0</v>
      </c>
      <c r="O57" s="41">
        <v>0</v>
      </c>
      <c r="P57" s="14">
        <f t="shared" si="40"/>
        <v>2561</v>
      </c>
    </row>
    <row r="58" spans="1:19" x14ac:dyDescent="0.55000000000000004">
      <c r="A58" s="29" t="s">
        <v>15</v>
      </c>
      <c r="B58" s="41">
        <v>0</v>
      </c>
      <c r="C58" s="41">
        <v>0</v>
      </c>
      <c r="D58" s="41">
        <v>0</v>
      </c>
      <c r="E58" s="41">
        <v>0</v>
      </c>
      <c r="F58" s="14">
        <f t="shared" si="38"/>
        <v>0</v>
      </c>
      <c r="G58" s="14">
        <v>2</v>
      </c>
      <c r="H58" s="41">
        <v>0</v>
      </c>
      <c r="I58" s="41">
        <v>0</v>
      </c>
      <c r="J58" s="41"/>
      <c r="K58" s="14">
        <f t="shared" si="39"/>
        <v>2</v>
      </c>
      <c r="L58" s="14">
        <v>2</v>
      </c>
      <c r="M58" s="41">
        <v>0</v>
      </c>
      <c r="N58" s="41">
        <v>0</v>
      </c>
      <c r="O58" s="41">
        <v>0</v>
      </c>
      <c r="P58" s="14">
        <f t="shared" si="40"/>
        <v>2</v>
      </c>
    </row>
    <row r="59" spans="1:19" x14ac:dyDescent="0.55000000000000004">
      <c r="A59" s="29" t="s">
        <v>16</v>
      </c>
      <c r="B59" s="14">
        <v>268</v>
      </c>
      <c r="C59" s="14">
        <v>195</v>
      </c>
      <c r="D59" s="41">
        <v>0</v>
      </c>
      <c r="E59" s="41">
        <v>0</v>
      </c>
      <c r="F59" s="14">
        <f t="shared" si="38"/>
        <v>463</v>
      </c>
      <c r="G59" s="14">
        <v>66</v>
      </c>
      <c r="H59" s="14">
        <v>33</v>
      </c>
      <c r="I59" s="41">
        <v>0</v>
      </c>
      <c r="J59" s="41"/>
      <c r="K59" s="14">
        <f t="shared" si="39"/>
        <v>99</v>
      </c>
      <c r="L59" s="14">
        <v>334</v>
      </c>
      <c r="M59" s="14">
        <v>228</v>
      </c>
      <c r="N59" s="41">
        <v>0</v>
      </c>
      <c r="O59" s="41">
        <v>0</v>
      </c>
      <c r="P59" s="14">
        <f t="shared" si="40"/>
        <v>562</v>
      </c>
    </row>
    <row r="60" spans="1:19" x14ac:dyDescent="0.55000000000000004">
      <c r="A60" s="30" t="s">
        <v>17</v>
      </c>
      <c r="B60" s="31">
        <f>SUM(B54:B59)</f>
        <v>4094</v>
      </c>
      <c r="C60" s="31">
        <f t="shared" ref="C60:O60" si="41">SUM(C54:C59)</f>
        <v>2674</v>
      </c>
      <c r="D60" s="31">
        <f t="shared" si="41"/>
        <v>1</v>
      </c>
      <c r="E60" s="31">
        <f t="shared" si="41"/>
        <v>0</v>
      </c>
      <c r="F60" s="31">
        <f>SUM(B60:E60)</f>
        <v>6769</v>
      </c>
      <c r="G60" s="31">
        <f t="shared" si="41"/>
        <v>635</v>
      </c>
      <c r="H60" s="31">
        <f t="shared" si="41"/>
        <v>294</v>
      </c>
      <c r="I60" s="31">
        <f t="shared" si="41"/>
        <v>0</v>
      </c>
      <c r="J60" s="31">
        <f t="shared" si="41"/>
        <v>0</v>
      </c>
      <c r="K60" s="31">
        <f>SUM(G60:I60)</f>
        <v>929</v>
      </c>
      <c r="L60" s="31">
        <f>SUM(L54:L59)</f>
        <v>4729</v>
      </c>
      <c r="M60" s="31">
        <f t="shared" si="41"/>
        <v>2968</v>
      </c>
      <c r="N60" s="31">
        <f t="shared" si="41"/>
        <v>1</v>
      </c>
      <c r="O60" s="31">
        <f t="shared" si="41"/>
        <v>0</v>
      </c>
      <c r="P60" s="31">
        <f>SUM(L60:O60)</f>
        <v>7698</v>
      </c>
    </row>
    <row r="61" spans="1:19" x14ac:dyDescent="0.55000000000000004">
      <c r="A61" s="29" t="s">
        <v>18</v>
      </c>
      <c r="B61" s="14">
        <v>283</v>
      </c>
      <c r="C61" s="14">
        <v>481</v>
      </c>
      <c r="D61" s="41">
        <v>0</v>
      </c>
      <c r="E61" s="41">
        <v>0</v>
      </c>
      <c r="F61" s="14">
        <f>SUM(B61:E61)</f>
        <v>764</v>
      </c>
      <c r="G61" s="14">
        <v>267</v>
      </c>
      <c r="H61" s="14">
        <v>219</v>
      </c>
      <c r="I61" s="41">
        <v>0</v>
      </c>
      <c r="J61" s="41"/>
      <c r="K61" s="14">
        <f>SUM(G61:I61)</f>
        <v>486</v>
      </c>
      <c r="L61" s="14">
        <v>550</v>
      </c>
      <c r="M61" s="14">
        <v>700</v>
      </c>
      <c r="N61" s="41">
        <v>0</v>
      </c>
      <c r="O61" s="41">
        <v>0</v>
      </c>
      <c r="P61" s="14">
        <f>SUM(L61:O61)</f>
        <v>1250</v>
      </c>
    </row>
    <row r="62" spans="1:19" x14ac:dyDescent="0.55000000000000004">
      <c r="A62" s="29" t="s">
        <v>19</v>
      </c>
      <c r="B62" s="14">
        <v>2399</v>
      </c>
      <c r="C62" s="14">
        <v>1756</v>
      </c>
      <c r="D62" s="14">
        <v>3</v>
      </c>
      <c r="E62" s="14">
        <v>2</v>
      </c>
      <c r="F62" s="14">
        <f t="shared" ref="F62:F63" si="42">SUM(B62:E62)</f>
        <v>4160</v>
      </c>
      <c r="G62" s="14">
        <v>1247</v>
      </c>
      <c r="H62" s="14">
        <v>581</v>
      </c>
      <c r="I62" s="41">
        <v>0</v>
      </c>
      <c r="J62" s="41"/>
      <c r="K62" s="14">
        <f t="shared" ref="K62:K63" si="43">SUM(G62:I62)</f>
        <v>1828</v>
      </c>
      <c r="L62" s="14">
        <v>3646</v>
      </c>
      <c r="M62" s="14">
        <v>2337</v>
      </c>
      <c r="N62" s="14">
        <v>3</v>
      </c>
      <c r="O62" s="14">
        <v>2</v>
      </c>
      <c r="P62" s="14">
        <f t="shared" ref="P62:P63" si="44">SUM(L62:O62)</f>
        <v>5988</v>
      </c>
    </row>
    <row r="63" spans="1:19" x14ac:dyDescent="0.55000000000000004">
      <c r="A63" s="29" t="s">
        <v>20</v>
      </c>
      <c r="B63" s="14">
        <v>323</v>
      </c>
      <c r="C63" s="14">
        <v>245</v>
      </c>
      <c r="D63" s="14">
        <v>8</v>
      </c>
      <c r="E63" s="41">
        <v>0</v>
      </c>
      <c r="F63" s="14">
        <f t="shared" si="42"/>
        <v>576</v>
      </c>
      <c r="G63" s="14">
        <v>90</v>
      </c>
      <c r="H63" s="14">
        <v>33</v>
      </c>
      <c r="I63" s="14">
        <v>2</v>
      </c>
      <c r="J63" s="14"/>
      <c r="K63" s="14">
        <f t="shared" si="43"/>
        <v>125</v>
      </c>
      <c r="L63" s="14">
        <v>413</v>
      </c>
      <c r="M63" s="14">
        <v>278</v>
      </c>
      <c r="N63" s="14">
        <v>10</v>
      </c>
      <c r="O63" s="41">
        <v>0</v>
      </c>
      <c r="P63" s="14">
        <f t="shared" si="44"/>
        <v>701</v>
      </c>
    </row>
    <row r="64" spans="1:19" ht="15.75" customHeight="1" x14ac:dyDescent="0.55000000000000004">
      <c r="A64" s="32" t="s">
        <v>21</v>
      </c>
      <c r="B64" s="42">
        <f>B60/(B60+B62)</f>
        <v>0.63052518096411525</v>
      </c>
      <c r="C64" s="42">
        <f t="shared" ref="C64:P64" si="45">C60/(C60+C62)</f>
        <v>0.60361173814898417</v>
      </c>
      <c r="D64" s="42">
        <f t="shared" si="45"/>
        <v>0.25</v>
      </c>
      <c r="E64" s="42">
        <f t="shared" si="45"/>
        <v>0</v>
      </c>
      <c r="F64" s="42">
        <f t="shared" si="45"/>
        <v>0.61936133223533718</v>
      </c>
      <c r="G64" s="42">
        <f t="shared" si="45"/>
        <v>0.33740701381509031</v>
      </c>
      <c r="H64" s="42">
        <f t="shared" si="45"/>
        <v>0.33600000000000002</v>
      </c>
      <c r="I64" s="42" t="e">
        <f t="shared" si="45"/>
        <v>#DIV/0!</v>
      </c>
      <c r="J64" s="42" t="e">
        <f t="shared" si="45"/>
        <v>#DIV/0!</v>
      </c>
      <c r="K64" s="42">
        <f t="shared" si="45"/>
        <v>0.33696046427276027</v>
      </c>
      <c r="L64" s="42">
        <f t="shared" si="45"/>
        <v>0.56465671641791049</v>
      </c>
      <c r="M64" s="42">
        <f t="shared" si="45"/>
        <v>0.55947219604147036</v>
      </c>
      <c r="N64" s="42">
        <f t="shared" si="45"/>
        <v>0.25</v>
      </c>
      <c r="O64" s="42">
        <f t="shared" si="45"/>
        <v>0</v>
      </c>
      <c r="P64" s="42">
        <f t="shared" si="45"/>
        <v>0.56247259973695751</v>
      </c>
    </row>
    <row r="65" spans="1:17" x14ac:dyDescent="0.55000000000000004">
      <c r="A65" s="26" t="s">
        <v>22</v>
      </c>
    </row>
    <row r="67" spans="1:17" ht="18.3" x14ac:dyDescent="0.7">
      <c r="A67" s="3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7" x14ac:dyDescent="0.55000000000000004">
      <c r="A68" s="4"/>
      <c r="B68" s="71" t="s">
        <v>2</v>
      </c>
      <c r="C68" s="71"/>
      <c r="D68" s="71"/>
      <c r="E68" s="71"/>
      <c r="F68" s="71"/>
      <c r="G68" s="71" t="s">
        <v>3</v>
      </c>
      <c r="H68" s="71"/>
      <c r="I68" s="71"/>
      <c r="J68" s="71"/>
      <c r="K68" s="71"/>
      <c r="L68" s="71"/>
      <c r="M68" s="71" t="s">
        <v>4</v>
      </c>
      <c r="N68" s="71"/>
      <c r="O68" s="71"/>
      <c r="P68" s="71"/>
      <c r="Q68" s="71"/>
    </row>
    <row r="69" spans="1:17" x14ac:dyDescent="0.55000000000000004">
      <c r="A69" s="5"/>
      <c r="B69" s="13" t="s">
        <v>5</v>
      </c>
      <c r="C69" s="13" t="s">
        <v>6</v>
      </c>
      <c r="D69" s="13" t="s">
        <v>7</v>
      </c>
      <c r="E69" s="13" t="s">
        <v>10</v>
      </c>
      <c r="F69" s="19" t="s">
        <v>9</v>
      </c>
      <c r="G69" s="13" t="s">
        <v>5</v>
      </c>
      <c r="H69" s="13" t="s">
        <v>6</v>
      </c>
      <c r="I69" s="13" t="s">
        <v>7</v>
      </c>
      <c r="J69" s="13" t="s">
        <v>10</v>
      </c>
      <c r="K69" s="19" t="s">
        <v>9</v>
      </c>
      <c r="L69" s="13" t="s">
        <v>5</v>
      </c>
      <c r="M69" s="13" t="s">
        <v>6</v>
      </c>
      <c r="N69" s="13" t="s">
        <v>7</v>
      </c>
      <c r="O69" s="13" t="s">
        <v>10</v>
      </c>
      <c r="P69" s="19" t="s">
        <v>9</v>
      </c>
    </row>
    <row r="70" spans="1:17" ht="14.7" thickBot="1" x14ac:dyDescent="0.6">
      <c r="A70" s="10"/>
      <c r="B70" s="20">
        <f>SUM(B71+B72+B73+B74+B75+B76++B78+B79+B80)</f>
        <v>7282</v>
      </c>
      <c r="C70" s="20">
        <f>SUM(C71+C72+C73+C74+C75+C76++C78+C79+C80)</f>
        <v>5567</v>
      </c>
      <c r="D70" s="20">
        <f>SUM(D71+D72+D73+D74+D75+D76++D78+D79+D80)</f>
        <v>21</v>
      </c>
      <c r="E70" s="20">
        <f t="shared" ref="E70:F70" si="46">SUM(E71+E72+E73+E74+E75+E76+E78+E79+E80)</f>
        <v>1</v>
      </c>
      <c r="F70" s="20">
        <f t="shared" si="46"/>
        <v>12871</v>
      </c>
      <c r="G70" s="20">
        <f>SUM(G71+G72+G73+G74+G75+G76+G78+G79+G80)</f>
        <v>2263</v>
      </c>
      <c r="H70" s="20">
        <f t="shared" ref="H70:I70" si="47">SUM(H71+H72+H73+H74+H75+H76+H78+H79+H80)</f>
        <v>1121</v>
      </c>
      <c r="I70" s="20">
        <f t="shared" si="47"/>
        <v>4</v>
      </c>
      <c r="J70" s="20">
        <f>SUM(J71+J72+J73+J74+J75+J76+J78+J79+J80)</f>
        <v>0</v>
      </c>
      <c r="K70" s="20">
        <f t="shared" ref="K70:P70" si="48">SUM(K71+K72+K73+K74+K75+K76+K78+K79+K80)</f>
        <v>3388</v>
      </c>
      <c r="L70" s="20">
        <f t="shared" si="48"/>
        <v>9545</v>
      </c>
      <c r="M70" s="20">
        <f t="shared" si="48"/>
        <v>6688</v>
      </c>
      <c r="N70" s="20">
        <f t="shared" si="48"/>
        <v>25</v>
      </c>
      <c r="O70" s="20">
        <f t="shared" si="48"/>
        <v>1</v>
      </c>
      <c r="P70" s="20">
        <f t="shared" si="48"/>
        <v>16259</v>
      </c>
    </row>
    <row r="71" spans="1:17" x14ac:dyDescent="0.55000000000000004">
      <c r="A71" s="5" t="s">
        <v>25</v>
      </c>
      <c r="B71" s="13">
        <v>5</v>
      </c>
      <c r="C71" s="13">
        <v>8</v>
      </c>
      <c r="D71" s="13">
        <v>0</v>
      </c>
      <c r="E71" s="13">
        <v>0</v>
      </c>
      <c r="F71" s="16">
        <f t="shared" ref="F71:F74" si="49">SUM(B71:E71)</f>
        <v>13</v>
      </c>
      <c r="G71" s="13">
        <v>4</v>
      </c>
      <c r="H71" s="13">
        <v>3</v>
      </c>
      <c r="I71" s="13">
        <v>0</v>
      </c>
      <c r="J71" s="13"/>
      <c r="K71" s="13">
        <f t="shared" ref="K71:K76" si="50">SUM(G71:J71)</f>
        <v>7</v>
      </c>
      <c r="L71" s="16">
        <f t="shared" ref="L71:O76" si="51">B71+G71</f>
        <v>9</v>
      </c>
      <c r="M71" s="16">
        <f t="shared" si="51"/>
        <v>11</v>
      </c>
      <c r="N71" s="16">
        <f t="shared" si="51"/>
        <v>0</v>
      </c>
      <c r="O71" s="16">
        <f t="shared" si="51"/>
        <v>0</v>
      </c>
      <c r="P71" s="16">
        <f t="shared" ref="P71:P76" si="52">SUM(L71:O71)</f>
        <v>20</v>
      </c>
    </row>
    <row r="72" spans="1:17" x14ac:dyDescent="0.55000000000000004">
      <c r="A72" s="5" t="s">
        <v>12</v>
      </c>
      <c r="B72" s="14">
        <v>956</v>
      </c>
      <c r="C72" s="14">
        <v>866</v>
      </c>
      <c r="D72" s="14">
        <v>1</v>
      </c>
      <c r="E72" s="13">
        <v>0</v>
      </c>
      <c r="F72" s="12">
        <f t="shared" si="49"/>
        <v>1823</v>
      </c>
      <c r="G72" s="14">
        <v>153</v>
      </c>
      <c r="H72" s="14">
        <v>77</v>
      </c>
      <c r="I72" s="41">
        <v>0</v>
      </c>
      <c r="J72" s="13"/>
      <c r="K72" s="13">
        <f t="shared" si="50"/>
        <v>230</v>
      </c>
      <c r="L72" s="12">
        <f t="shared" si="51"/>
        <v>1109</v>
      </c>
      <c r="M72" s="16">
        <f t="shared" si="51"/>
        <v>943</v>
      </c>
      <c r="N72" s="16">
        <f t="shared" si="51"/>
        <v>1</v>
      </c>
      <c r="O72" s="16">
        <f t="shared" si="51"/>
        <v>0</v>
      </c>
      <c r="P72" s="12">
        <f t="shared" si="52"/>
        <v>2053</v>
      </c>
    </row>
    <row r="73" spans="1:17" x14ac:dyDescent="0.55000000000000004">
      <c r="A73" s="5" t="s">
        <v>26</v>
      </c>
      <c r="B73" s="14">
        <v>1419</v>
      </c>
      <c r="C73" s="14">
        <v>780</v>
      </c>
      <c r="D73" s="14">
        <v>1</v>
      </c>
      <c r="E73" s="13">
        <v>0</v>
      </c>
      <c r="F73" s="12">
        <f t="shared" si="49"/>
        <v>2200</v>
      </c>
      <c r="G73" s="14">
        <v>217</v>
      </c>
      <c r="H73" s="14">
        <v>100</v>
      </c>
      <c r="I73" s="41">
        <v>1</v>
      </c>
      <c r="J73" s="13"/>
      <c r="K73" s="13">
        <f t="shared" si="50"/>
        <v>318</v>
      </c>
      <c r="L73" s="12">
        <f t="shared" si="51"/>
        <v>1636</v>
      </c>
      <c r="M73" s="16">
        <f t="shared" si="51"/>
        <v>880</v>
      </c>
      <c r="N73" s="16">
        <f t="shared" si="51"/>
        <v>2</v>
      </c>
      <c r="O73" s="16">
        <f t="shared" si="51"/>
        <v>0</v>
      </c>
      <c r="P73" s="12">
        <f t="shared" si="52"/>
        <v>2518</v>
      </c>
    </row>
    <row r="74" spans="1:17" x14ac:dyDescent="0.55000000000000004">
      <c r="A74" s="5" t="s">
        <v>27</v>
      </c>
      <c r="B74" s="14">
        <v>1430</v>
      </c>
      <c r="C74" s="14">
        <v>823</v>
      </c>
      <c r="D74" s="14">
        <v>2</v>
      </c>
      <c r="E74" s="13">
        <v>0</v>
      </c>
      <c r="F74" s="12">
        <f t="shared" si="49"/>
        <v>2255</v>
      </c>
      <c r="G74" s="14">
        <v>182</v>
      </c>
      <c r="H74" s="14">
        <v>76</v>
      </c>
      <c r="I74" s="41">
        <v>0</v>
      </c>
      <c r="J74" s="13"/>
      <c r="K74" s="13">
        <f t="shared" si="50"/>
        <v>258</v>
      </c>
      <c r="L74" s="12">
        <f t="shared" si="51"/>
        <v>1612</v>
      </c>
      <c r="M74" s="16">
        <f t="shared" si="51"/>
        <v>899</v>
      </c>
      <c r="N74" s="16">
        <f t="shared" si="51"/>
        <v>2</v>
      </c>
      <c r="O74" s="16">
        <f t="shared" si="51"/>
        <v>0</v>
      </c>
      <c r="P74" s="12">
        <f t="shared" si="52"/>
        <v>2513</v>
      </c>
    </row>
    <row r="75" spans="1:17" x14ac:dyDescent="0.55000000000000004">
      <c r="A75" s="6" t="s">
        <v>28</v>
      </c>
      <c r="B75" s="14">
        <v>2</v>
      </c>
      <c r="C75" s="14">
        <v>0</v>
      </c>
      <c r="D75" s="41">
        <v>0</v>
      </c>
      <c r="E75" s="13">
        <v>0</v>
      </c>
      <c r="F75" s="12">
        <f>SUM(B75:E75)</f>
        <v>2</v>
      </c>
      <c r="G75" s="14">
        <v>0</v>
      </c>
      <c r="H75" s="14">
        <v>0</v>
      </c>
      <c r="I75" s="41">
        <v>0</v>
      </c>
      <c r="J75" s="13"/>
      <c r="K75" s="13">
        <f t="shared" si="50"/>
        <v>0</v>
      </c>
      <c r="L75" s="16">
        <f t="shared" si="51"/>
        <v>2</v>
      </c>
      <c r="M75" s="16">
        <f t="shared" si="51"/>
        <v>0</v>
      </c>
      <c r="N75" s="16">
        <f t="shared" si="51"/>
        <v>0</v>
      </c>
      <c r="O75" s="16">
        <f t="shared" si="51"/>
        <v>0</v>
      </c>
      <c r="P75" s="12">
        <f t="shared" si="52"/>
        <v>2</v>
      </c>
    </row>
    <row r="76" spans="1:17" x14ac:dyDescent="0.55000000000000004">
      <c r="A76" s="5" t="s">
        <v>16</v>
      </c>
      <c r="B76" s="14">
        <v>268</v>
      </c>
      <c r="C76" s="14">
        <v>177</v>
      </c>
      <c r="D76" s="13">
        <v>0</v>
      </c>
      <c r="E76" s="13">
        <v>1</v>
      </c>
      <c r="F76" s="12">
        <f>SUM(B76:E76)</f>
        <v>446</v>
      </c>
      <c r="G76" s="14">
        <v>67</v>
      </c>
      <c r="H76" s="14">
        <v>24</v>
      </c>
      <c r="I76" s="13">
        <v>0</v>
      </c>
      <c r="J76" s="13"/>
      <c r="K76" s="13">
        <f t="shared" si="50"/>
        <v>91</v>
      </c>
      <c r="L76" s="16">
        <f t="shared" si="51"/>
        <v>335</v>
      </c>
      <c r="M76" s="16">
        <f t="shared" si="51"/>
        <v>201</v>
      </c>
      <c r="N76" s="16">
        <f t="shared" si="51"/>
        <v>0</v>
      </c>
      <c r="O76" s="16">
        <f t="shared" si="51"/>
        <v>1</v>
      </c>
      <c r="P76" s="12">
        <f t="shared" si="52"/>
        <v>537</v>
      </c>
    </row>
    <row r="77" spans="1:17" x14ac:dyDescent="0.55000000000000004">
      <c r="A77" s="7" t="s">
        <v>17</v>
      </c>
      <c r="B77" s="21">
        <f>SUM(B71:B76)</f>
        <v>4080</v>
      </c>
      <c r="C77" s="21">
        <f>SUM(C71:C76)</f>
        <v>2654</v>
      </c>
      <c r="D77" s="21">
        <f>SUM(D71:D76)</f>
        <v>4</v>
      </c>
      <c r="E77" s="21">
        <v>0</v>
      </c>
      <c r="F77" s="21">
        <f>SUM(F71:F76)</f>
        <v>6739</v>
      </c>
      <c r="G77" s="21">
        <f>SUM(G71+G72+G73+G74+G75+G76)</f>
        <v>623</v>
      </c>
      <c r="H77" s="21">
        <f t="shared" ref="H77:I77" si="53">SUM(H71+H72+H73+H74+H75+H76)</f>
        <v>280</v>
      </c>
      <c r="I77" s="21">
        <f t="shared" si="53"/>
        <v>1</v>
      </c>
      <c r="J77" s="21">
        <f>SUM(J71+J72+J73+J74+J75+J76)</f>
        <v>0</v>
      </c>
      <c r="K77" s="21">
        <f>SUM(K71+K72+K73+K74+K75+K76)</f>
        <v>904</v>
      </c>
      <c r="L77" s="21">
        <f>SUM(L71+L72+L73+L74+L75+L76)</f>
        <v>4703</v>
      </c>
      <c r="M77" s="21">
        <f>SUM(M71+M72+M73+M74+M75+M76)</f>
        <v>2934</v>
      </c>
      <c r="N77" s="21">
        <f>SUM(N71+N72+N73+N74+N75+N76)</f>
        <v>5</v>
      </c>
      <c r="O77" s="21" t="s">
        <v>29</v>
      </c>
      <c r="P77" s="21">
        <f>SUM(P71+P72+P73+P74+P75+P76)</f>
        <v>7643</v>
      </c>
    </row>
    <row r="78" spans="1:17" x14ac:dyDescent="0.55000000000000004">
      <c r="A78" s="5" t="s">
        <v>30</v>
      </c>
      <c r="B78" s="14">
        <v>447</v>
      </c>
      <c r="C78" s="14">
        <v>853</v>
      </c>
      <c r="D78" s="14">
        <v>1</v>
      </c>
      <c r="E78" s="13">
        <v>0</v>
      </c>
      <c r="F78" s="12">
        <f>SUM(B78:E78)</f>
        <v>1301</v>
      </c>
      <c r="G78" s="14">
        <v>239</v>
      </c>
      <c r="H78" s="14">
        <v>166</v>
      </c>
      <c r="I78" s="13">
        <v>0</v>
      </c>
      <c r="J78" s="13"/>
      <c r="K78" s="12">
        <f>SUM(G78:J78)</f>
        <v>405</v>
      </c>
      <c r="L78" s="17">
        <f t="shared" ref="L78:O80" si="54">B78+G78</f>
        <v>686</v>
      </c>
      <c r="M78" s="17">
        <f t="shared" si="54"/>
        <v>1019</v>
      </c>
      <c r="N78" s="17">
        <f t="shared" si="54"/>
        <v>1</v>
      </c>
      <c r="O78" s="17">
        <f t="shared" si="54"/>
        <v>0</v>
      </c>
      <c r="P78" s="12">
        <f>SUM(L78:O78)</f>
        <v>1706</v>
      </c>
    </row>
    <row r="79" spans="1:17" x14ac:dyDescent="0.55000000000000004">
      <c r="A79" s="5" t="s">
        <v>19</v>
      </c>
      <c r="B79" s="14">
        <v>2407</v>
      </c>
      <c r="C79" s="14">
        <v>1804</v>
      </c>
      <c r="D79" s="14">
        <v>5</v>
      </c>
      <c r="E79" s="13">
        <v>0</v>
      </c>
      <c r="F79" s="12">
        <f>SUM(B79:E79)</f>
        <v>4216</v>
      </c>
      <c r="G79" s="14">
        <v>1289</v>
      </c>
      <c r="H79" s="14">
        <v>633</v>
      </c>
      <c r="I79" s="13">
        <v>1</v>
      </c>
      <c r="J79" s="13"/>
      <c r="K79" s="12">
        <f>SUM(G79:J79)</f>
        <v>1923</v>
      </c>
      <c r="L79" s="17">
        <f t="shared" si="54"/>
        <v>3696</v>
      </c>
      <c r="M79" s="17">
        <f t="shared" si="54"/>
        <v>2437</v>
      </c>
      <c r="N79" s="17">
        <f t="shared" si="54"/>
        <v>6</v>
      </c>
      <c r="O79" s="17">
        <f t="shared" si="54"/>
        <v>0</v>
      </c>
      <c r="P79" s="12">
        <f>SUM(L79:O79)</f>
        <v>6139</v>
      </c>
    </row>
    <row r="80" spans="1:17" x14ac:dyDescent="0.55000000000000004">
      <c r="A80" s="5" t="s">
        <v>31</v>
      </c>
      <c r="B80" s="14">
        <v>348</v>
      </c>
      <c r="C80" s="14">
        <v>256</v>
      </c>
      <c r="D80" s="14">
        <v>11</v>
      </c>
      <c r="E80" s="13">
        <v>0</v>
      </c>
      <c r="F80" s="12">
        <f>SUM(B80:E80)</f>
        <v>615</v>
      </c>
      <c r="G80" s="14">
        <v>112</v>
      </c>
      <c r="H80" s="14">
        <v>42</v>
      </c>
      <c r="I80" s="13">
        <v>2</v>
      </c>
      <c r="J80" s="13"/>
      <c r="K80" s="12">
        <f>SUM(G80:J80)</f>
        <v>156</v>
      </c>
      <c r="L80" s="17">
        <f t="shared" si="54"/>
        <v>460</v>
      </c>
      <c r="M80" s="17">
        <f t="shared" si="54"/>
        <v>298</v>
      </c>
      <c r="N80" s="17">
        <f t="shared" si="54"/>
        <v>13</v>
      </c>
      <c r="O80" s="17">
        <f t="shared" si="54"/>
        <v>0</v>
      </c>
      <c r="P80" s="12">
        <f>SUM(L80:O80)</f>
        <v>771</v>
      </c>
    </row>
    <row r="81" spans="1:17" ht="14.7" thickBot="1" x14ac:dyDescent="0.6">
      <c r="A81" s="9" t="s">
        <v>32</v>
      </c>
      <c r="B81" s="22">
        <f>B77/(B77+B79)</f>
        <v>0.62895020810852476</v>
      </c>
      <c r="C81" s="22">
        <f t="shared" ref="C81:D81" si="55">C77/(C77+C79)</f>
        <v>0.59533423059668011</v>
      </c>
      <c r="D81" s="22">
        <f t="shared" si="55"/>
        <v>0.44444444444444442</v>
      </c>
      <c r="E81" s="44" t="e">
        <f>E77/(E77+E79)</f>
        <v>#DIV/0!</v>
      </c>
      <c r="F81" s="22">
        <f>F77/(F77+F79)</f>
        <v>0.61515289821999086</v>
      </c>
      <c r="G81" s="22">
        <f t="shared" ref="G81:I81" si="56">G77/(G77+G79)</f>
        <v>0.32583682008368203</v>
      </c>
      <c r="H81" s="22">
        <f t="shared" si="56"/>
        <v>0.3066812705366922</v>
      </c>
      <c r="I81" s="22">
        <f t="shared" si="56"/>
        <v>0.5</v>
      </c>
      <c r="J81" s="22" t="e">
        <f t="shared" ref="J81" si="57">J77/(J77+J79)</f>
        <v>#DIV/0!</v>
      </c>
      <c r="K81" s="22">
        <f t="shared" ref="K81:P81" si="58">K77/(K77+K79)</f>
        <v>0.31977361160240536</v>
      </c>
      <c r="L81" s="22">
        <f t="shared" si="58"/>
        <v>0.55994761281104899</v>
      </c>
      <c r="M81" s="22">
        <f t="shared" si="58"/>
        <v>0.54626698938745111</v>
      </c>
      <c r="N81" s="22">
        <f t="shared" si="58"/>
        <v>0.45454545454545453</v>
      </c>
      <c r="O81" s="22" t="e">
        <f t="shared" si="58"/>
        <v>#VALUE!</v>
      </c>
      <c r="P81" s="22">
        <f t="shared" si="58"/>
        <v>0.55456392395878684</v>
      </c>
    </row>
    <row r="82" spans="1:17" x14ac:dyDescent="0.55000000000000004">
      <c r="A82" s="2" t="s">
        <v>33</v>
      </c>
    </row>
    <row r="83" spans="1:17" x14ac:dyDescent="0.55000000000000004">
      <c r="A83" s="2"/>
    </row>
    <row r="84" spans="1:17" ht="18.3" x14ac:dyDescent="0.7">
      <c r="A84" s="3" t="s">
        <v>34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7" x14ac:dyDescent="0.55000000000000004">
      <c r="A85" s="4"/>
      <c r="B85" s="71" t="s">
        <v>2</v>
      </c>
      <c r="C85" s="71"/>
      <c r="D85" s="71"/>
      <c r="E85" s="71"/>
      <c r="F85" s="71"/>
      <c r="G85" s="71" t="s">
        <v>3</v>
      </c>
      <c r="H85" s="71"/>
      <c r="I85" s="71"/>
      <c r="J85" s="71"/>
      <c r="K85" s="71"/>
      <c r="L85" s="71"/>
      <c r="M85" s="71" t="s">
        <v>4</v>
      </c>
      <c r="N85" s="71"/>
      <c r="O85" s="71"/>
      <c r="P85" s="71"/>
      <c r="Q85" s="71"/>
    </row>
    <row r="86" spans="1:17" x14ac:dyDescent="0.55000000000000004">
      <c r="A86" s="5"/>
      <c r="B86" s="13" t="s">
        <v>5</v>
      </c>
      <c r="C86" s="13" t="s">
        <v>6</v>
      </c>
      <c r="D86" s="13" t="s">
        <v>7</v>
      </c>
      <c r="E86" s="13" t="s">
        <v>10</v>
      </c>
      <c r="F86" s="19" t="s">
        <v>9</v>
      </c>
      <c r="G86" s="13" t="s">
        <v>5</v>
      </c>
      <c r="H86" s="13" t="s">
        <v>6</v>
      </c>
      <c r="I86" s="13" t="s">
        <v>7</v>
      </c>
      <c r="J86" s="13" t="s">
        <v>10</v>
      </c>
      <c r="K86" s="19" t="s">
        <v>9</v>
      </c>
      <c r="L86" s="13" t="s">
        <v>5</v>
      </c>
      <c r="M86" s="13" t="s">
        <v>6</v>
      </c>
      <c r="N86" s="13" t="s">
        <v>7</v>
      </c>
      <c r="O86" s="13" t="s">
        <v>10</v>
      </c>
      <c r="P86" s="19" t="s">
        <v>9</v>
      </c>
    </row>
    <row r="87" spans="1:17" ht="14.7" thickBot="1" x14ac:dyDescent="0.6">
      <c r="A87" s="10"/>
      <c r="B87" s="20">
        <f>SUM(B88+B89+B90+B91+B92+B93++B95+B96+B97)</f>
        <v>6910</v>
      </c>
      <c r="C87" s="20">
        <f>SUM(C88+C89+C90+C91+C92+C93++C95+C96+C97)</f>
        <v>5638</v>
      </c>
      <c r="D87" s="20">
        <f>SUM(D88+D89+D90+D91+D92+D93++D95+D96+D97)</f>
        <v>46</v>
      </c>
      <c r="E87" s="20">
        <f t="shared" ref="E87:F87" si="59">SUM(E88+E89+E90+E91+E92+E93+E95+E96+E97)</f>
        <v>1</v>
      </c>
      <c r="F87" s="20">
        <f t="shared" si="59"/>
        <v>12595</v>
      </c>
      <c r="G87" s="20">
        <f>SUM(G88+G89+G90+G91+G92+G93+G95+G96+G97)</f>
        <v>2309</v>
      </c>
      <c r="H87" s="20">
        <f t="shared" ref="H87:I87" si="60">SUM(H88+H89+H90+H91+H92+H93+H95+H96+H97)</f>
        <v>1083</v>
      </c>
      <c r="I87" s="20">
        <f t="shared" si="60"/>
        <v>2</v>
      </c>
      <c r="J87" s="20">
        <f t="shared" ref="J87:P87" si="61">SUM(J88+J89+J90+J91+J92+J93+J95+J96+J97)</f>
        <v>0</v>
      </c>
      <c r="K87" s="20">
        <f t="shared" si="61"/>
        <v>3394</v>
      </c>
      <c r="L87" s="20">
        <f t="shared" si="61"/>
        <v>9219</v>
      </c>
      <c r="M87" s="20">
        <f t="shared" si="61"/>
        <v>6721</v>
      </c>
      <c r="N87" s="20">
        <f t="shared" si="61"/>
        <v>48</v>
      </c>
      <c r="O87" s="20">
        <f t="shared" si="61"/>
        <v>1</v>
      </c>
      <c r="P87" s="20">
        <f t="shared" si="61"/>
        <v>15989</v>
      </c>
    </row>
    <row r="88" spans="1:17" x14ac:dyDescent="0.55000000000000004">
      <c r="A88" s="5" t="s">
        <v>25</v>
      </c>
      <c r="B88" s="13">
        <v>8</v>
      </c>
      <c r="C88" s="13">
        <v>12</v>
      </c>
      <c r="D88" s="13">
        <v>1</v>
      </c>
      <c r="E88" s="13">
        <v>0</v>
      </c>
      <c r="F88" s="16">
        <f t="shared" ref="F88:F91" si="62">SUM(B88:E88)</f>
        <v>21</v>
      </c>
      <c r="G88" s="13">
        <v>5</v>
      </c>
      <c r="H88" s="13">
        <v>1</v>
      </c>
      <c r="I88" s="13">
        <v>0</v>
      </c>
      <c r="J88" s="13"/>
      <c r="K88" s="13">
        <f t="shared" ref="K88:K93" si="63">SUM(G88:J88)</f>
        <v>6</v>
      </c>
      <c r="L88" s="16">
        <f t="shared" ref="L88:O93" si="64">B88+G88</f>
        <v>13</v>
      </c>
      <c r="M88" s="16">
        <f t="shared" si="64"/>
        <v>13</v>
      </c>
      <c r="N88" s="16">
        <f t="shared" si="64"/>
        <v>1</v>
      </c>
      <c r="O88" s="16">
        <f t="shared" si="64"/>
        <v>0</v>
      </c>
      <c r="P88" s="16">
        <f t="shared" ref="P88:P93" si="65">SUM(L88:O88)</f>
        <v>27</v>
      </c>
    </row>
    <row r="89" spans="1:17" x14ac:dyDescent="0.55000000000000004">
      <c r="A89" s="5" t="s">
        <v>12</v>
      </c>
      <c r="B89" s="14">
        <v>887</v>
      </c>
      <c r="C89" s="14">
        <v>865</v>
      </c>
      <c r="D89" s="14">
        <v>1</v>
      </c>
      <c r="E89" s="13">
        <v>0</v>
      </c>
      <c r="F89" s="12">
        <f t="shared" si="62"/>
        <v>1753</v>
      </c>
      <c r="G89" s="14">
        <v>135</v>
      </c>
      <c r="H89" s="14">
        <v>70</v>
      </c>
      <c r="I89" s="41">
        <v>0</v>
      </c>
      <c r="J89" s="13"/>
      <c r="K89" s="13">
        <f t="shared" si="63"/>
        <v>205</v>
      </c>
      <c r="L89" s="16">
        <f t="shared" si="64"/>
        <v>1022</v>
      </c>
      <c r="M89" s="16">
        <f t="shared" si="64"/>
        <v>935</v>
      </c>
      <c r="N89" s="16">
        <f t="shared" si="64"/>
        <v>1</v>
      </c>
      <c r="O89" s="16">
        <f t="shared" si="64"/>
        <v>0</v>
      </c>
      <c r="P89" s="12">
        <f t="shared" si="65"/>
        <v>1958</v>
      </c>
    </row>
    <row r="90" spans="1:17" x14ac:dyDescent="0.55000000000000004">
      <c r="A90" s="5" t="s">
        <v>26</v>
      </c>
      <c r="B90" s="14">
        <v>1323</v>
      </c>
      <c r="C90" s="14">
        <v>799</v>
      </c>
      <c r="D90" s="14">
        <v>3</v>
      </c>
      <c r="E90" s="13">
        <v>0</v>
      </c>
      <c r="F90" s="12">
        <f t="shared" si="62"/>
        <v>2125</v>
      </c>
      <c r="G90" s="14">
        <v>215</v>
      </c>
      <c r="H90" s="14">
        <v>90</v>
      </c>
      <c r="I90" s="41">
        <v>0</v>
      </c>
      <c r="J90" s="13"/>
      <c r="K90" s="13">
        <f t="shared" si="63"/>
        <v>305</v>
      </c>
      <c r="L90" s="16">
        <f t="shared" si="64"/>
        <v>1538</v>
      </c>
      <c r="M90" s="16">
        <f t="shared" si="64"/>
        <v>889</v>
      </c>
      <c r="N90" s="16">
        <f t="shared" si="64"/>
        <v>3</v>
      </c>
      <c r="O90" s="16">
        <f t="shared" si="64"/>
        <v>0</v>
      </c>
      <c r="P90" s="12">
        <f t="shared" si="65"/>
        <v>2430</v>
      </c>
    </row>
    <row r="91" spans="1:17" x14ac:dyDescent="0.55000000000000004">
      <c r="A91" s="5" t="s">
        <v>27</v>
      </c>
      <c r="B91" s="14">
        <v>1302</v>
      </c>
      <c r="C91" s="14">
        <v>774</v>
      </c>
      <c r="D91" s="14">
        <v>3</v>
      </c>
      <c r="E91" s="13">
        <v>0</v>
      </c>
      <c r="F91" s="12">
        <f t="shared" si="62"/>
        <v>2079</v>
      </c>
      <c r="G91" s="14">
        <v>199</v>
      </c>
      <c r="H91" s="14">
        <v>69</v>
      </c>
      <c r="I91" s="41">
        <v>0</v>
      </c>
      <c r="J91" s="13"/>
      <c r="K91" s="13">
        <f t="shared" si="63"/>
        <v>268</v>
      </c>
      <c r="L91" s="16">
        <f t="shared" si="64"/>
        <v>1501</v>
      </c>
      <c r="M91" s="16">
        <f t="shared" si="64"/>
        <v>843</v>
      </c>
      <c r="N91" s="16">
        <f t="shared" si="64"/>
        <v>3</v>
      </c>
      <c r="O91" s="16">
        <f t="shared" si="64"/>
        <v>0</v>
      </c>
      <c r="P91" s="12">
        <f t="shared" si="65"/>
        <v>2347</v>
      </c>
    </row>
    <row r="92" spans="1:17" x14ac:dyDescent="0.55000000000000004">
      <c r="A92" s="6" t="s">
        <v>28</v>
      </c>
      <c r="B92" s="14">
        <v>3</v>
      </c>
      <c r="C92" s="14">
        <v>0</v>
      </c>
      <c r="D92" s="41">
        <v>0</v>
      </c>
      <c r="E92" s="13">
        <v>0</v>
      </c>
      <c r="F92" s="12">
        <f>SUM(B92:E92)</f>
        <v>3</v>
      </c>
      <c r="G92" s="14">
        <v>1</v>
      </c>
      <c r="H92" s="14">
        <v>0</v>
      </c>
      <c r="I92" s="41">
        <v>0</v>
      </c>
      <c r="J92" s="13"/>
      <c r="K92" s="13">
        <f t="shared" si="63"/>
        <v>1</v>
      </c>
      <c r="L92" s="16">
        <f t="shared" si="64"/>
        <v>4</v>
      </c>
      <c r="M92" s="16">
        <f t="shared" si="64"/>
        <v>0</v>
      </c>
      <c r="N92" s="16">
        <f t="shared" si="64"/>
        <v>0</v>
      </c>
      <c r="O92" s="16">
        <f t="shared" si="64"/>
        <v>0</v>
      </c>
      <c r="P92" s="12">
        <f t="shared" si="65"/>
        <v>4</v>
      </c>
    </row>
    <row r="93" spans="1:17" x14ac:dyDescent="0.55000000000000004">
      <c r="A93" s="5" t="s">
        <v>16</v>
      </c>
      <c r="B93" s="14">
        <v>255</v>
      </c>
      <c r="C93" s="14">
        <v>143</v>
      </c>
      <c r="D93" s="13">
        <v>0</v>
      </c>
      <c r="E93" s="13">
        <v>0</v>
      </c>
      <c r="F93" s="12">
        <f>SUM(B93:E93)</f>
        <v>398</v>
      </c>
      <c r="G93" s="14">
        <v>61</v>
      </c>
      <c r="H93" s="14">
        <v>22</v>
      </c>
      <c r="I93" s="13">
        <v>0</v>
      </c>
      <c r="J93" s="13"/>
      <c r="K93" s="13">
        <f t="shared" si="63"/>
        <v>83</v>
      </c>
      <c r="L93" s="16">
        <f t="shared" si="64"/>
        <v>316</v>
      </c>
      <c r="M93" s="16">
        <f t="shared" si="64"/>
        <v>165</v>
      </c>
      <c r="N93" s="16">
        <f t="shared" si="64"/>
        <v>0</v>
      </c>
      <c r="O93" s="16">
        <f t="shared" si="64"/>
        <v>0</v>
      </c>
      <c r="P93" s="12">
        <f t="shared" si="65"/>
        <v>481</v>
      </c>
    </row>
    <row r="94" spans="1:17" x14ac:dyDescent="0.55000000000000004">
      <c r="A94" s="7" t="s">
        <v>17</v>
      </c>
      <c r="B94" s="21">
        <f>SUM(B88:B93)</f>
        <v>3778</v>
      </c>
      <c r="C94" s="21">
        <f>SUM(C88:C93)</f>
        <v>2593</v>
      </c>
      <c r="D94" s="21">
        <f>SUM(D88:D93)</f>
        <v>8</v>
      </c>
      <c r="E94" s="21">
        <v>0</v>
      </c>
      <c r="F94" s="21">
        <f>SUM(F88:F93)</f>
        <v>6379</v>
      </c>
      <c r="G94" s="21">
        <f>SUM(G88+G89+G90+G91+G92+G93)</f>
        <v>616</v>
      </c>
      <c r="H94" s="21">
        <f t="shared" ref="H94:I94" si="66">SUM(H88+H89+H90+H91+H92+H93)</f>
        <v>252</v>
      </c>
      <c r="I94" s="21">
        <f t="shared" si="66"/>
        <v>0</v>
      </c>
      <c r="J94" s="21">
        <f>SUM(J88+J89+J90+J91+J92+J93)</f>
        <v>0</v>
      </c>
      <c r="K94" s="21">
        <f t="shared" ref="K94:P94" si="67">SUM(K88+K89+K90+K91+K92+K93)</f>
        <v>868</v>
      </c>
      <c r="L94" s="21">
        <f t="shared" si="67"/>
        <v>4394</v>
      </c>
      <c r="M94" s="21">
        <f t="shared" si="67"/>
        <v>2845</v>
      </c>
      <c r="N94" s="21">
        <f t="shared" si="67"/>
        <v>8</v>
      </c>
      <c r="O94" s="21">
        <f t="shared" si="67"/>
        <v>0</v>
      </c>
      <c r="P94" s="21">
        <f t="shared" si="67"/>
        <v>7247</v>
      </c>
    </row>
    <row r="95" spans="1:17" x14ac:dyDescent="0.55000000000000004">
      <c r="A95" s="5" t="s">
        <v>30</v>
      </c>
      <c r="B95" s="14">
        <v>498</v>
      </c>
      <c r="C95" s="14">
        <v>789</v>
      </c>
      <c r="D95" s="14">
        <v>10</v>
      </c>
      <c r="E95" s="13">
        <v>0</v>
      </c>
      <c r="F95" s="14">
        <f>SUM(B95:E95)</f>
        <v>1297</v>
      </c>
      <c r="G95" s="14">
        <v>264</v>
      </c>
      <c r="H95" s="14">
        <v>190</v>
      </c>
      <c r="I95" s="13">
        <v>0</v>
      </c>
      <c r="J95" s="13"/>
      <c r="K95" s="12">
        <f>SUM(G95:J95)</f>
        <v>454</v>
      </c>
      <c r="L95" s="17">
        <f t="shared" ref="L95:O97" si="68">B95+G95</f>
        <v>762</v>
      </c>
      <c r="M95" s="17">
        <f t="shared" si="68"/>
        <v>979</v>
      </c>
      <c r="N95" s="17">
        <f t="shared" si="68"/>
        <v>10</v>
      </c>
      <c r="O95" s="17">
        <f t="shared" si="68"/>
        <v>0</v>
      </c>
      <c r="P95" s="14">
        <f>SUM(L95:O95)</f>
        <v>1751</v>
      </c>
    </row>
    <row r="96" spans="1:17" x14ac:dyDescent="0.55000000000000004">
      <c r="A96" s="5" t="s">
        <v>19</v>
      </c>
      <c r="B96" s="14">
        <v>2243</v>
      </c>
      <c r="C96" s="14">
        <v>1943</v>
      </c>
      <c r="D96" s="14">
        <v>5</v>
      </c>
      <c r="E96" s="13">
        <v>0</v>
      </c>
      <c r="F96" s="14">
        <f>SUM(B96:E96)</f>
        <v>4191</v>
      </c>
      <c r="G96" s="14">
        <v>1274</v>
      </c>
      <c r="H96" s="14">
        <v>598</v>
      </c>
      <c r="I96" s="13">
        <v>0</v>
      </c>
      <c r="J96" s="13"/>
      <c r="K96" s="12">
        <f>SUM(G96:J96)</f>
        <v>1872</v>
      </c>
      <c r="L96" s="17">
        <f t="shared" si="68"/>
        <v>3517</v>
      </c>
      <c r="M96" s="17">
        <f t="shared" si="68"/>
        <v>2541</v>
      </c>
      <c r="N96" s="17">
        <f t="shared" si="68"/>
        <v>5</v>
      </c>
      <c r="O96" s="17">
        <f t="shared" si="68"/>
        <v>0</v>
      </c>
      <c r="P96" s="14">
        <f>SUM(L96:O96)</f>
        <v>6063</v>
      </c>
    </row>
    <row r="97" spans="1:19" x14ac:dyDescent="0.55000000000000004">
      <c r="A97" s="5" t="s">
        <v>31</v>
      </c>
      <c r="B97" s="14">
        <v>391</v>
      </c>
      <c r="C97" s="14">
        <v>313</v>
      </c>
      <c r="D97" s="14">
        <v>23</v>
      </c>
      <c r="E97" s="13">
        <v>1</v>
      </c>
      <c r="F97" s="14">
        <f>SUM(B97:E97)</f>
        <v>728</v>
      </c>
      <c r="G97" s="14">
        <v>155</v>
      </c>
      <c r="H97" s="14">
        <v>43</v>
      </c>
      <c r="I97" s="13">
        <v>2</v>
      </c>
      <c r="J97" s="13"/>
      <c r="K97" s="12">
        <f>SUM(G97:J97)</f>
        <v>200</v>
      </c>
      <c r="L97" s="17">
        <f t="shared" si="68"/>
        <v>546</v>
      </c>
      <c r="M97" s="17">
        <f t="shared" si="68"/>
        <v>356</v>
      </c>
      <c r="N97" s="17">
        <f t="shared" si="68"/>
        <v>25</v>
      </c>
      <c r="O97" s="17">
        <f t="shared" si="68"/>
        <v>1</v>
      </c>
      <c r="P97" s="14">
        <f>SUM(L97:O97)</f>
        <v>928</v>
      </c>
    </row>
    <row r="98" spans="1:19" ht="14.7" thickBot="1" x14ac:dyDescent="0.6">
      <c r="A98" s="9" t="s">
        <v>32</v>
      </c>
      <c r="B98" s="22">
        <f>B94/(B94+B96)</f>
        <v>0.62747051984720148</v>
      </c>
      <c r="C98" s="22">
        <f t="shared" ref="C98:D98" si="69">C94/(C94+C96)</f>
        <v>0.57164902998236333</v>
      </c>
      <c r="D98" s="22">
        <f t="shared" si="69"/>
        <v>0.61538461538461542</v>
      </c>
      <c r="E98" s="44" t="e">
        <f>E94/(E94+E96)</f>
        <v>#DIV/0!</v>
      </c>
      <c r="F98" s="22">
        <f>F94/(F94+F96)</f>
        <v>0.60350047303689691</v>
      </c>
      <c r="G98" s="22">
        <f t="shared" ref="G98:I98" si="70">G94/(G94+G96)</f>
        <v>0.32592592592592595</v>
      </c>
      <c r="H98" s="22">
        <f t="shared" si="70"/>
        <v>0.2964705882352941</v>
      </c>
      <c r="I98" s="22" t="e">
        <f t="shared" si="70"/>
        <v>#DIV/0!</v>
      </c>
      <c r="J98" s="22" t="e">
        <f>J94/(J94+J96)</f>
        <v>#DIV/0!</v>
      </c>
      <c r="K98" s="22">
        <f>K94/(K94+K96)</f>
        <v>0.31678832116788319</v>
      </c>
      <c r="L98" s="22">
        <f>L94/(L94+L96)</f>
        <v>0.55542914928580456</v>
      </c>
      <c r="M98" s="22">
        <f>M94/(M94+M96)</f>
        <v>0.52822131451912369</v>
      </c>
      <c r="N98" s="22">
        <f>N94/(N94+N96)</f>
        <v>0.61538461538461542</v>
      </c>
      <c r="O98" s="22" t="e">
        <f t="shared" ref="O98" si="71">O94/(O94+O96)</f>
        <v>#DIV/0!</v>
      </c>
      <c r="P98" s="22">
        <f>P94/(P94+P96)</f>
        <v>0.54447783621337342</v>
      </c>
    </row>
    <row r="99" spans="1:19" x14ac:dyDescent="0.55000000000000004">
      <c r="A99" s="2" t="s">
        <v>33</v>
      </c>
    </row>
    <row r="101" spans="1:19" s="1" customFormat="1" ht="18.3" x14ac:dyDescent="0.7">
      <c r="A101" s="3" t="s">
        <v>35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23"/>
      <c r="M101" s="23"/>
      <c r="N101" s="23"/>
      <c r="O101" s="23"/>
      <c r="P101" s="23"/>
      <c r="Q101" s="23"/>
      <c r="R101" s="15"/>
      <c r="S101" s="15"/>
    </row>
    <row r="102" spans="1:19" x14ac:dyDescent="0.55000000000000004">
      <c r="A102" s="4"/>
      <c r="B102" s="71" t="s">
        <v>2</v>
      </c>
      <c r="C102" s="71"/>
      <c r="D102" s="71"/>
      <c r="E102" s="71"/>
      <c r="F102" s="71"/>
      <c r="G102" s="71" t="s">
        <v>3</v>
      </c>
      <c r="H102" s="71"/>
      <c r="I102" s="71"/>
      <c r="J102" s="71"/>
      <c r="K102" s="71"/>
      <c r="L102" s="71"/>
      <c r="M102" s="71" t="s">
        <v>4</v>
      </c>
      <c r="N102" s="71"/>
      <c r="O102" s="71"/>
      <c r="P102" s="71"/>
      <c r="Q102" s="71"/>
    </row>
    <row r="103" spans="1:19" x14ac:dyDescent="0.55000000000000004">
      <c r="A103" s="5"/>
      <c r="B103" s="13" t="s">
        <v>5</v>
      </c>
      <c r="C103" s="13" t="s">
        <v>6</v>
      </c>
      <c r="D103" s="13" t="s">
        <v>7</v>
      </c>
      <c r="E103" s="13" t="s">
        <v>10</v>
      </c>
      <c r="F103" s="19" t="s">
        <v>9</v>
      </c>
      <c r="G103" s="13" t="s">
        <v>5</v>
      </c>
      <c r="H103" s="13" t="s">
        <v>6</v>
      </c>
      <c r="I103" s="13" t="s">
        <v>7</v>
      </c>
      <c r="J103" s="13" t="s">
        <v>10</v>
      </c>
      <c r="K103" s="19" t="s">
        <v>9</v>
      </c>
      <c r="L103" s="13" t="s">
        <v>5</v>
      </c>
      <c r="M103" s="13" t="s">
        <v>6</v>
      </c>
      <c r="N103" s="13" t="s">
        <v>7</v>
      </c>
      <c r="O103" s="13" t="s">
        <v>10</v>
      </c>
      <c r="P103" s="19" t="s">
        <v>9</v>
      </c>
    </row>
    <row r="104" spans="1:19" ht="14.7" thickBot="1" x14ac:dyDescent="0.6">
      <c r="A104" s="10"/>
      <c r="B104" s="20">
        <f t="shared" ref="B104:I104" si="72">SUM(B105+B106+B107+B108+B109+B110+B112+B113+B114)</f>
        <v>6820</v>
      </c>
      <c r="C104" s="20">
        <f t="shared" si="72"/>
        <v>5830</v>
      </c>
      <c r="D104" s="20">
        <f t="shared" si="72"/>
        <v>63</v>
      </c>
      <c r="E104" s="20">
        <f t="shared" si="72"/>
        <v>1</v>
      </c>
      <c r="F104" s="20">
        <f t="shared" si="72"/>
        <v>12714</v>
      </c>
      <c r="G104" s="20">
        <f t="shared" si="72"/>
        <v>2356</v>
      </c>
      <c r="H104" s="20">
        <f t="shared" si="72"/>
        <v>1085</v>
      </c>
      <c r="I104" s="20">
        <f t="shared" si="72"/>
        <v>9</v>
      </c>
      <c r="J104" s="20">
        <f t="shared" ref="J104:P104" si="73">SUM(J105+J106+J107+J108+J109+J110+J112+J113+J114)</f>
        <v>0</v>
      </c>
      <c r="K104" s="20">
        <f t="shared" si="73"/>
        <v>3450</v>
      </c>
      <c r="L104" s="20">
        <f t="shared" si="73"/>
        <v>9176</v>
      </c>
      <c r="M104" s="20">
        <f t="shared" si="73"/>
        <v>6915</v>
      </c>
      <c r="N104" s="20">
        <f t="shared" si="73"/>
        <v>72</v>
      </c>
      <c r="O104" s="20">
        <f t="shared" si="73"/>
        <v>1</v>
      </c>
      <c r="P104" s="20">
        <f t="shared" si="73"/>
        <v>16164</v>
      </c>
    </row>
    <row r="105" spans="1:19" x14ac:dyDescent="0.55000000000000004">
      <c r="A105" s="5" t="s">
        <v>25</v>
      </c>
      <c r="B105" s="13">
        <v>7</v>
      </c>
      <c r="C105" s="13">
        <v>7</v>
      </c>
      <c r="D105" s="13">
        <v>1</v>
      </c>
      <c r="E105" s="13">
        <v>0</v>
      </c>
      <c r="F105" s="16">
        <f t="shared" ref="F105:F109" si="74">SUM(B105:E105)</f>
        <v>15</v>
      </c>
      <c r="G105" s="13">
        <v>4</v>
      </c>
      <c r="H105" s="13">
        <v>1</v>
      </c>
      <c r="I105" s="13">
        <v>0</v>
      </c>
      <c r="J105" s="13"/>
      <c r="K105" s="13">
        <f t="shared" ref="K105:K110" si="75">SUM(G105:J105)</f>
        <v>5</v>
      </c>
      <c r="L105" s="16">
        <f t="shared" ref="L105:O109" si="76">B105+G105</f>
        <v>11</v>
      </c>
      <c r="M105" s="16">
        <f t="shared" si="76"/>
        <v>8</v>
      </c>
      <c r="N105" s="16">
        <f t="shared" si="76"/>
        <v>1</v>
      </c>
      <c r="O105" s="16">
        <f t="shared" si="76"/>
        <v>0</v>
      </c>
      <c r="P105" s="16">
        <f t="shared" ref="P105:P110" si="77">SUM(L105:O105)</f>
        <v>20</v>
      </c>
      <c r="S105" s="18"/>
    </row>
    <row r="106" spans="1:19" x14ac:dyDescent="0.55000000000000004">
      <c r="A106" s="5" t="s">
        <v>12</v>
      </c>
      <c r="B106" s="13">
        <v>818</v>
      </c>
      <c r="C106" s="13">
        <v>869</v>
      </c>
      <c r="D106" s="13">
        <v>3</v>
      </c>
      <c r="E106" s="13">
        <v>0</v>
      </c>
      <c r="F106" s="13">
        <f t="shared" si="74"/>
        <v>1690</v>
      </c>
      <c r="G106" s="13">
        <v>117</v>
      </c>
      <c r="H106" s="13">
        <v>61</v>
      </c>
      <c r="I106" s="13">
        <v>0</v>
      </c>
      <c r="J106" s="13"/>
      <c r="K106" s="13">
        <f t="shared" si="75"/>
        <v>178</v>
      </c>
      <c r="L106" s="13">
        <f t="shared" si="76"/>
        <v>935</v>
      </c>
      <c r="M106" s="13">
        <f t="shared" si="76"/>
        <v>930</v>
      </c>
      <c r="N106" s="13">
        <f t="shared" si="76"/>
        <v>3</v>
      </c>
      <c r="O106" s="13">
        <f t="shared" si="76"/>
        <v>0</v>
      </c>
      <c r="P106" s="14">
        <f t="shared" si="77"/>
        <v>1868</v>
      </c>
      <c r="S106" s="18"/>
    </row>
    <row r="107" spans="1:19" x14ac:dyDescent="0.55000000000000004">
      <c r="A107" s="5" t="s">
        <v>26</v>
      </c>
      <c r="B107" s="13">
        <v>1283</v>
      </c>
      <c r="C107" s="13">
        <v>845</v>
      </c>
      <c r="D107" s="13">
        <v>4</v>
      </c>
      <c r="E107" s="13">
        <v>0</v>
      </c>
      <c r="F107" s="13">
        <f t="shared" si="74"/>
        <v>2132</v>
      </c>
      <c r="G107" s="13">
        <v>221</v>
      </c>
      <c r="H107" s="13">
        <v>86</v>
      </c>
      <c r="I107" s="13">
        <v>1</v>
      </c>
      <c r="J107" s="13"/>
      <c r="K107" s="13">
        <f t="shared" si="75"/>
        <v>308</v>
      </c>
      <c r="L107" s="13">
        <f t="shared" si="76"/>
        <v>1504</v>
      </c>
      <c r="M107" s="13">
        <f t="shared" si="76"/>
        <v>931</v>
      </c>
      <c r="N107" s="13">
        <f t="shared" si="76"/>
        <v>5</v>
      </c>
      <c r="O107" s="13">
        <f t="shared" si="76"/>
        <v>0</v>
      </c>
      <c r="P107" s="14">
        <f t="shared" si="77"/>
        <v>2440</v>
      </c>
      <c r="S107" s="18"/>
    </row>
    <row r="108" spans="1:19" x14ac:dyDescent="0.55000000000000004">
      <c r="A108" s="5" t="s">
        <v>27</v>
      </c>
      <c r="B108" s="13">
        <v>1273</v>
      </c>
      <c r="C108" s="13">
        <v>763</v>
      </c>
      <c r="D108" s="13">
        <v>2</v>
      </c>
      <c r="E108" s="13">
        <v>0</v>
      </c>
      <c r="F108" s="13">
        <f t="shared" si="74"/>
        <v>2038</v>
      </c>
      <c r="G108" s="13">
        <v>201</v>
      </c>
      <c r="H108" s="13">
        <v>68</v>
      </c>
      <c r="I108" s="13">
        <v>0</v>
      </c>
      <c r="J108" s="13"/>
      <c r="K108" s="13">
        <f t="shared" si="75"/>
        <v>269</v>
      </c>
      <c r="L108" s="13">
        <f t="shared" si="76"/>
        <v>1474</v>
      </c>
      <c r="M108" s="13">
        <f t="shared" si="76"/>
        <v>831</v>
      </c>
      <c r="N108" s="13">
        <f t="shared" si="76"/>
        <v>2</v>
      </c>
      <c r="O108" s="13">
        <f t="shared" si="76"/>
        <v>0</v>
      </c>
      <c r="P108" s="14">
        <f t="shared" si="77"/>
        <v>2307</v>
      </c>
      <c r="S108" s="18"/>
    </row>
    <row r="109" spans="1:19" ht="18.75" customHeight="1" x14ac:dyDescent="0.55000000000000004">
      <c r="A109" s="6" t="s">
        <v>28</v>
      </c>
      <c r="B109" s="13">
        <v>2</v>
      </c>
      <c r="C109" s="13">
        <v>1</v>
      </c>
      <c r="D109" s="13">
        <v>0</v>
      </c>
      <c r="E109" s="13">
        <v>0</v>
      </c>
      <c r="F109" s="13">
        <f t="shared" si="74"/>
        <v>3</v>
      </c>
      <c r="G109" s="13">
        <v>2</v>
      </c>
      <c r="H109" s="13">
        <v>0</v>
      </c>
      <c r="I109" s="13">
        <v>0</v>
      </c>
      <c r="J109" s="13"/>
      <c r="K109" s="13">
        <f t="shared" si="75"/>
        <v>2</v>
      </c>
      <c r="L109" s="13">
        <f t="shared" si="76"/>
        <v>4</v>
      </c>
      <c r="M109" s="13">
        <f t="shared" si="76"/>
        <v>1</v>
      </c>
      <c r="N109" s="13">
        <f t="shared" si="76"/>
        <v>0</v>
      </c>
      <c r="O109" s="13">
        <f t="shared" si="76"/>
        <v>0</v>
      </c>
      <c r="P109" s="14">
        <f>SUM(L109:O109)</f>
        <v>5</v>
      </c>
      <c r="S109" s="18"/>
    </row>
    <row r="110" spans="1:19" x14ac:dyDescent="0.55000000000000004">
      <c r="A110" s="5" t="s">
        <v>16</v>
      </c>
      <c r="B110" s="13">
        <v>254</v>
      </c>
      <c r="C110" s="13">
        <v>150</v>
      </c>
      <c r="D110" s="13">
        <v>0</v>
      </c>
      <c r="E110" s="13">
        <v>0</v>
      </c>
      <c r="F110" s="13">
        <v>404</v>
      </c>
      <c r="G110" s="13">
        <v>51</v>
      </c>
      <c r="H110" s="13">
        <v>14</v>
      </c>
      <c r="I110" s="13">
        <v>0</v>
      </c>
      <c r="J110" s="13"/>
      <c r="K110" s="13">
        <f t="shared" si="75"/>
        <v>65</v>
      </c>
      <c r="L110" s="13">
        <f>B110+G110</f>
        <v>305</v>
      </c>
      <c r="M110" s="13">
        <f>C110+H110</f>
        <v>164</v>
      </c>
      <c r="N110" s="13">
        <v>0</v>
      </c>
      <c r="O110" s="13">
        <f>E110+J110</f>
        <v>0</v>
      </c>
      <c r="P110" s="14">
        <f t="shared" si="77"/>
        <v>469</v>
      </c>
      <c r="S110" s="18"/>
    </row>
    <row r="111" spans="1:19" x14ac:dyDescent="0.55000000000000004">
      <c r="A111" s="7" t="s">
        <v>17</v>
      </c>
      <c r="B111" s="21">
        <f>SUM(B105:B110)</f>
        <v>3637</v>
      </c>
      <c r="C111" s="21">
        <f>SUM(C105:C110)</f>
        <v>2635</v>
      </c>
      <c r="D111" s="21">
        <f>SUM(D105:D110)</f>
        <v>10</v>
      </c>
      <c r="E111" s="21">
        <v>0</v>
      </c>
      <c r="F111" s="50">
        <f>SUM(F105:F110)</f>
        <v>6282</v>
      </c>
      <c r="G111" s="21">
        <f t="shared" ref="G111:I111" si="78">SUM(G105+G106+G107+G108+G109+G110)</f>
        <v>596</v>
      </c>
      <c r="H111" s="21">
        <f t="shared" si="78"/>
        <v>230</v>
      </c>
      <c r="I111" s="21">
        <f t="shared" si="78"/>
        <v>1</v>
      </c>
      <c r="J111" s="21">
        <f t="shared" ref="J111:P111" si="79">SUM(J105+J106+J107+J108+J109+J110)</f>
        <v>0</v>
      </c>
      <c r="K111" s="19">
        <f t="shared" si="79"/>
        <v>827</v>
      </c>
      <c r="L111" s="50">
        <f t="shared" si="79"/>
        <v>4233</v>
      </c>
      <c r="M111" s="21">
        <f t="shared" si="79"/>
        <v>2865</v>
      </c>
      <c r="N111" s="21">
        <f t="shared" si="79"/>
        <v>11</v>
      </c>
      <c r="O111" s="21">
        <f t="shared" si="79"/>
        <v>0</v>
      </c>
      <c r="P111" s="50">
        <f t="shared" si="79"/>
        <v>7109</v>
      </c>
      <c r="S111" s="18"/>
    </row>
    <row r="112" spans="1:19" x14ac:dyDescent="0.55000000000000004">
      <c r="A112" s="5" t="s">
        <v>30</v>
      </c>
      <c r="B112" s="13">
        <v>512</v>
      </c>
      <c r="C112" s="13">
        <v>869</v>
      </c>
      <c r="D112" s="13">
        <v>3</v>
      </c>
      <c r="E112" s="13">
        <v>0</v>
      </c>
      <c r="F112" s="13">
        <f>SUM(B112:E112)</f>
        <v>1384</v>
      </c>
      <c r="G112" s="13">
        <v>272</v>
      </c>
      <c r="H112" s="13">
        <v>198</v>
      </c>
      <c r="I112" s="13">
        <v>1</v>
      </c>
      <c r="J112" s="13"/>
      <c r="K112" s="12">
        <f>SUM(G112:J112)</f>
        <v>471</v>
      </c>
      <c r="L112" s="13">
        <f t="shared" ref="L112:O114" si="80">B112+G112</f>
        <v>784</v>
      </c>
      <c r="M112" s="12">
        <f t="shared" si="80"/>
        <v>1067</v>
      </c>
      <c r="N112" s="13">
        <f t="shared" si="80"/>
        <v>4</v>
      </c>
      <c r="O112" s="13">
        <f t="shared" si="80"/>
        <v>0</v>
      </c>
      <c r="P112" s="14">
        <f>SUM(L112:O112)</f>
        <v>1855</v>
      </c>
      <c r="S112" s="18"/>
    </row>
    <row r="113" spans="1:19" x14ac:dyDescent="0.55000000000000004">
      <c r="A113" s="5" t="s">
        <v>19</v>
      </c>
      <c r="B113" s="13">
        <v>2246</v>
      </c>
      <c r="C113" s="13">
        <v>1960</v>
      </c>
      <c r="D113" s="13">
        <v>5</v>
      </c>
      <c r="E113" s="13">
        <v>0</v>
      </c>
      <c r="F113" s="13">
        <f>SUM(B113:E113)</f>
        <v>4211</v>
      </c>
      <c r="G113" s="12">
        <v>1318</v>
      </c>
      <c r="H113" s="13">
        <v>600</v>
      </c>
      <c r="I113" s="13">
        <v>0</v>
      </c>
      <c r="J113" s="13"/>
      <c r="K113" s="12">
        <f>SUM(G113:J113)</f>
        <v>1918</v>
      </c>
      <c r="L113" s="12">
        <f t="shared" si="80"/>
        <v>3564</v>
      </c>
      <c r="M113" s="12">
        <f t="shared" si="80"/>
        <v>2560</v>
      </c>
      <c r="N113" s="13">
        <f t="shared" si="80"/>
        <v>5</v>
      </c>
      <c r="O113" s="13">
        <f t="shared" si="80"/>
        <v>0</v>
      </c>
      <c r="P113" s="14">
        <f>SUM(L113:O113)</f>
        <v>6129</v>
      </c>
      <c r="S113" s="18"/>
    </row>
    <row r="114" spans="1:19" x14ac:dyDescent="0.55000000000000004">
      <c r="A114" s="5" t="s">
        <v>31</v>
      </c>
      <c r="B114" s="24">
        <v>425</v>
      </c>
      <c r="C114" s="24">
        <v>366</v>
      </c>
      <c r="D114" s="13">
        <v>45</v>
      </c>
      <c r="E114" s="13">
        <v>1</v>
      </c>
      <c r="F114" s="13">
        <f>SUM(B114:E114)</f>
        <v>837</v>
      </c>
      <c r="G114" s="24">
        <v>170</v>
      </c>
      <c r="H114" s="13">
        <v>57</v>
      </c>
      <c r="I114" s="13">
        <v>7</v>
      </c>
      <c r="J114" s="13">
        <v>0</v>
      </c>
      <c r="K114" s="12">
        <f>SUM(G114:J114)</f>
        <v>234</v>
      </c>
      <c r="L114" s="13">
        <f t="shared" si="80"/>
        <v>595</v>
      </c>
      <c r="M114" s="13">
        <f t="shared" si="80"/>
        <v>423</v>
      </c>
      <c r="N114" s="13">
        <f t="shared" si="80"/>
        <v>52</v>
      </c>
      <c r="O114" s="13">
        <f t="shared" si="80"/>
        <v>1</v>
      </c>
      <c r="P114" s="14">
        <f>SUM(L114:O114)</f>
        <v>1071</v>
      </c>
      <c r="S114" s="18"/>
    </row>
    <row r="115" spans="1:19" ht="14.7" thickBot="1" x14ac:dyDescent="0.6">
      <c r="A115" s="9" t="s">
        <v>32</v>
      </c>
      <c r="B115" s="22">
        <f>B111/(B111+B113)</f>
        <v>0.61822199558048618</v>
      </c>
      <c r="C115" s="22">
        <f t="shared" ref="C115:D115" si="81">C111/(C111+C113)</f>
        <v>0.57344940152339496</v>
      </c>
      <c r="D115" s="22">
        <f t="shared" si="81"/>
        <v>0.66666666666666663</v>
      </c>
      <c r="E115" s="44" t="e">
        <f>E111/(E111+E113)</f>
        <v>#DIV/0!</v>
      </c>
      <c r="F115" s="22">
        <f t="shared" ref="F115:I115" si="82">F111/(F111+F113)</f>
        <v>0.59868483751072143</v>
      </c>
      <c r="G115" s="22">
        <f t="shared" si="82"/>
        <v>0.31138975966562171</v>
      </c>
      <c r="H115" s="22">
        <f t="shared" si="82"/>
        <v>0.27710843373493976</v>
      </c>
      <c r="I115" s="22">
        <f t="shared" si="82"/>
        <v>1</v>
      </c>
      <c r="J115" s="22" t="e">
        <f>J111/(J111+J113)</f>
        <v>#DIV/0!</v>
      </c>
      <c r="K115" s="22">
        <f t="shared" ref="K115:O115" si="83">K111/(K111+K113)</f>
        <v>0.30127504553734064</v>
      </c>
      <c r="L115" s="22">
        <f>L111/(L111+L113)</f>
        <v>0.54290111581377454</v>
      </c>
      <c r="M115" s="22">
        <f t="shared" si="83"/>
        <v>0.52811059907834101</v>
      </c>
      <c r="N115" s="22">
        <f t="shared" si="83"/>
        <v>0.6875</v>
      </c>
      <c r="O115" s="22" t="e">
        <f t="shared" si="83"/>
        <v>#DIV/0!</v>
      </c>
      <c r="P115" s="22">
        <f>P111/(P111+P113)</f>
        <v>0.53701465478168908</v>
      </c>
      <c r="S115" s="18"/>
    </row>
    <row r="116" spans="1:19" x14ac:dyDescent="0.55000000000000004">
      <c r="A116" s="2" t="s">
        <v>33</v>
      </c>
    </row>
    <row r="117" spans="1:19" ht="18.3" x14ac:dyDescent="0.7">
      <c r="A117" s="3"/>
      <c r="B117" s="13"/>
      <c r="C117" s="13"/>
      <c r="D117" s="13"/>
      <c r="E117" s="13"/>
      <c r="F117" s="13"/>
      <c r="G117" s="19"/>
      <c r="H117" s="13"/>
      <c r="I117" s="13"/>
      <c r="J117" s="13"/>
      <c r="K117" s="13"/>
    </row>
    <row r="118" spans="1:19" ht="18.3" hidden="1" x14ac:dyDescent="0.7">
      <c r="A118" s="3" t="s">
        <v>36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9" hidden="1" x14ac:dyDescent="0.55000000000000004">
      <c r="A119" s="4"/>
      <c r="B119" s="71" t="s">
        <v>2</v>
      </c>
      <c r="C119" s="71"/>
      <c r="D119" s="71"/>
      <c r="E119" s="71"/>
      <c r="F119" s="71"/>
      <c r="G119" s="71" t="s">
        <v>3</v>
      </c>
      <c r="H119" s="71"/>
      <c r="I119" s="71"/>
      <c r="J119" s="71"/>
      <c r="K119" s="71"/>
      <c r="L119" s="71"/>
      <c r="M119" s="71" t="s">
        <v>4</v>
      </c>
      <c r="N119" s="71"/>
      <c r="O119" s="71"/>
      <c r="P119" s="71"/>
      <c r="Q119" s="71"/>
    </row>
    <row r="120" spans="1:19" hidden="1" x14ac:dyDescent="0.55000000000000004">
      <c r="A120" s="5"/>
      <c r="B120" s="13" t="s">
        <v>5</v>
      </c>
      <c r="C120" s="13" t="s">
        <v>6</v>
      </c>
      <c r="D120" s="13" t="s">
        <v>7</v>
      </c>
      <c r="E120" s="13" t="s">
        <v>10</v>
      </c>
      <c r="F120" s="19" t="s">
        <v>9</v>
      </c>
      <c r="G120" s="13" t="s">
        <v>5</v>
      </c>
      <c r="H120" s="13" t="s">
        <v>6</v>
      </c>
      <c r="I120" s="13" t="s">
        <v>7</v>
      </c>
      <c r="J120" s="13" t="s">
        <v>10</v>
      </c>
      <c r="K120" s="19" t="s">
        <v>9</v>
      </c>
      <c r="L120" s="13" t="s">
        <v>5</v>
      </c>
      <c r="M120" s="13" t="s">
        <v>6</v>
      </c>
      <c r="N120" s="13" t="s">
        <v>7</v>
      </c>
      <c r="O120" s="13" t="s">
        <v>10</v>
      </c>
      <c r="P120" s="19" t="s">
        <v>9</v>
      </c>
    </row>
    <row r="121" spans="1:19" ht="14.7" hidden="1" thickBot="1" x14ac:dyDescent="0.6">
      <c r="A121" s="10"/>
      <c r="B121" s="20">
        <f t="shared" ref="B121:I121" si="84">SUM(B122+B123+B124+B125+B126+B127+B129+B130+B131)</f>
        <v>6639</v>
      </c>
      <c r="C121" s="20">
        <f t="shared" si="84"/>
        <v>5941</v>
      </c>
      <c r="D121" s="20">
        <f t="shared" si="84"/>
        <v>79</v>
      </c>
      <c r="E121" s="20">
        <f t="shared" si="84"/>
        <v>1</v>
      </c>
      <c r="F121" s="20">
        <f t="shared" si="84"/>
        <v>12660</v>
      </c>
      <c r="G121" s="20">
        <f t="shared" si="84"/>
        <v>2523</v>
      </c>
      <c r="H121" s="20">
        <f t="shared" si="84"/>
        <v>1225</v>
      </c>
      <c r="I121" s="20">
        <f t="shared" si="84"/>
        <v>7</v>
      </c>
      <c r="J121" s="20">
        <f t="shared" ref="J121:P121" si="85">SUM(J122+J123+J124+J125+J126+J127+J129+J130+J131)</f>
        <v>0</v>
      </c>
      <c r="K121" s="20">
        <f t="shared" si="85"/>
        <v>3755</v>
      </c>
      <c r="L121" s="20">
        <f t="shared" si="85"/>
        <v>9162</v>
      </c>
      <c r="M121" s="20">
        <f t="shared" si="85"/>
        <v>7166</v>
      </c>
      <c r="N121" s="20">
        <f t="shared" si="85"/>
        <v>86</v>
      </c>
      <c r="O121" s="20">
        <f t="shared" si="85"/>
        <v>1</v>
      </c>
      <c r="P121" s="20">
        <f t="shared" si="85"/>
        <v>16415</v>
      </c>
    </row>
    <row r="122" spans="1:19" hidden="1" x14ac:dyDescent="0.55000000000000004">
      <c r="A122" s="5" t="s">
        <v>25</v>
      </c>
      <c r="B122" s="13">
        <v>13</v>
      </c>
      <c r="C122" s="13">
        <v>8</v>
      </c>
      <c r="D122" s="13">
        <v>1</v>
      </c>
      <c r="E122" s="13">
        <v>0</v>
      </c>
      <c r="F122" s="16">
        <f t="shared" ref="F122:F127" si="86">SUM(B122:E122)</f>
        <v>22</v>
      </c>
      <c r="G122" s="13">
        <v>2</v>
      </c>
      <c r="H122" s="45">
        <v>1</v>
      </c>
      <c r="I122" s="13">
        <v>0</v>
      </c>
      <c r="J122" s="13">
        <v>0</v>
      </c>
      <c r="K122" s="13">
        <f t="shared" ref="K122:K127" si="87">SUM(G122:J122)</f>
        <v>3</v>
      </c>
      <c r="L122" s="16">
        <f t="shared" ref="L122:O127" si="88">B122+G122</f>
        <v>15</v>
      </c>
      <c r="M122" s="16">
        <f t="shared" si="88"/>
        <v>9</v>
      </c>
      <c r="N122" s="16">
        <f t="shared" si="88"/>
        <v>1</v>
      </c>
      <c r="O122" s="16">
        <f t="shared" si="88"/>
        <v>0</v>
      </c>
      <c r="P122" s="16">
        <f t="shared" ref="P122:P127" si="89">SUM(L122:O122)</f>
        <v>25</v>
      </c>
    </row>
    <row r="123" spans="1:19" hidden="1" x14ac:dyDescent="0.55000000000000004">
      <c r="A123" s="5" t="s">
        <v>12</v>
      </c>
      <c r="B123" s="13">
        <v>784</v>
      </c>
      <c r="C123" s="13">
        <v>837</v>
      </c>
      <c r="D123" s="13">
        <v>4</v>
      </c>
      <c r="E123" s="13">
        <v>0</v>
      </c>
      <c r="F123" s="51">
        <f t="shared" si="86"/>
        <v>1625</v>
      </c>
      <c r="G123" s="13">
        <v>117</v>
      </c>
      <c r="H123" s="45">
        <v>62</v>
      </c>
      <c r="I123" s="13">
        <v>0</v>
      </c>
      <c r="J123" s="13">
        <v>0</v>
      </c>
      <c r="K123" s="13">
        <f t="shared" si="87"/>
        <v>179</v>
      </c>
      <c r="L123" s="13">
        <f t="shared" si="88"/>
        <v>901</v>
      </c>
      <c r="M123" s="13">
        <f t="shared" si="88"/>
        <v>899</v>
      </c>
      <c r="N123" s="13">
        <f t="shared" si="88"/>
        <v>4</v>
      </c>
      <c r="O123" s="13">
        <f t="shared" si="88"/>
        <v>0</v>
      </c>
      <c r="P123" s="12">
        <f t="shared" si="89"/>
        <v>1804</v>
      </c>
    </row>
    <row r="124" spans="1:19" hidden="1" x14ac:dyDescent="0.55000000000000004">
      <c r="A124" s="5" t="s">
        <v>26</v>
      </c>
      <c r="B124" s="12">
        <v>1256</v>
      </c>
      <c r="C124" s="13">
        <v>816</v>
      </c>
      <c r="D124" s="13">
        <v>2</v>
      </c>
      <c r="E124" s="13">
        <v>0</v>
      </c>
      <c r="F124" s="51">
        <f t="shared" si="86"/>
        <v>2074</v>
      </c>
      <c r="G124" s="13">
        <v>238</v>
      </c>
      <c r="H124" s="45">
        <v>88</v>
      </c>
      <c r="I124" s="13">
        <v>1</v>
      </c>
      <c r="J124" s="13">
        <v>0</v>
      </c>
      <c r="K124" s="13">
        <f t="shared" si="87"/>
        <v>327</v>
      </c>
      <c r="L124" s="12">
        <f t="shared" si="88"/>
        <v>1494</v>
      </c>
      <c r="M124" s="13">
        <f t="shared" si="88"/>
        <v>904</v>
      </c>
      <c r="N124" s="13">
        <f t="shared" si="88"/>
        <v>3</v>
      </c>
      <c r="O124" s="13">
        <f t="shared" si="88"/>
        <v>0</v>
      </c>
      <c r="P124" s="12">
        <f t="shared" si="89"/>
        <v>2401</v>
      </c>
    </row>
    <row r="125" spans="1:19" hidden="1" x14ac:dyDescent="0.55000000000000004">
      <c r="A125" s="5" t="s">
        <v>27</v>
      </c>
      <c r="B125" s="12">
        <v>1186</v>
      </c>
      <c r="C125" s="13">
        <v>749</v>
      </c>
      <c r="D125" s="13">
        <v>1</v>
      </c>
      <c r="E125" s="13">
        <v>0</v>
      </c>
      <c r="F125" s="51">
        <f t="shared" si="86"/>
        <v>1936</v>
      </c>
      <c r="G125" s="13">
        <v>212</v>
      </c>
      <c r="H125" s="45">
        <v>74</v>
      </c>
      <c r="I125" s="13">
        <v>0</v>
      </c>
      <c r="J125" s="13">
        <v>0</v>
      </c>
      <c r="K125" s="13">
        <f t="shared" si="87"/>
        <v>286</v>
      </c>
      <c r="L125" s="12">
        <f t="shared" si="88"/>
        <v>1398</v>
      </c>
      <c r="M125" s="13">
        <f t="shared" si="88"/>
        <v>823</v>
      </c>
      <c r="N125" s="13">
        <f t="shared" si="88"/>
        <v>1</v>
      </c>
      <c r="O125" s="13">
        <f t="shared" si="88"/>
        <v>0</v>
      </c>
      <c r="P125" s="12">
        <f t="shared" si="89"/>
        <v>2222</v>
      </c>
    </row>
    <row r="126" spans="1:19" hidden="1" x14ac:dyDescent="0.55000000000000004">
      <c r="A126" s="6" t="s">
        <v>28</v>
      </c>
      <c r="B126" s="13">
        <v>2</v>
      </c>
      <c r="C126" s="13">
        <v>1</v>
      </c>
      <c r="D126" s="13">
        <v>0</v>
      </c>
      <c r="E126" s="13">
        <v>0</v>
      </c>
      <c r="F126" s="51">
        <f t="shared" si="86"/>
        <v>3</v>
      </c>
      <c r="G126" s="13">
        <v>2</v>
      </c>
      <c r="H126" s="45">
        <v>0</v>
      </c>
      <c r="I126" s="13">
        <v>0</v>
      </c>
      <c r="J126" s="13">
        <v>0</v>
      </c>
      <c r="K126" s="13">
        <f t="shared" si="87"/>
        <v>2</v>
      </c>
      <c r="L126" s="13">
        <f t="shared" si="88"/>
        <v>4</v>
      </c>
      <c r="M126" s="13">
        <f t="shared" si="88"/>
        <v>1</v>
      </c>
      <c r="N126" s="13">
        <f t="shared" si="88"/>
        <v>0</v>
      </c>
      <c r="O126" s="13">
        <f t="shared" si="88"/>
        <v>0</v>
      </c>
      <c r="P126" s="12">
        <f t="shared" si="89"/>
        <v>5</v>
      </c>
    </row>
    <row r="127" spans="1:19" hidden="1" x14ac:dyDescent="0.55000000000000004">
      <c r="A127" s="5" t="s">
        <v>16</v>
      </c>
      <c r="B127" s="13">
        <v>223</v>
      </c>
      <c r="C127" s="13">
        <v>156</v>
      </c>
      <c r="D127" s="13">
        <v>1</v>
      </c>
      <c r="E127" s="13">
        <v>0</v>
      </c>
      <c r="F127" s="51">
        <f t="shared" si="86"/>
        <v>380</v>
      </c>
      <c r="G127" s="13">
        <v>58</v>
      </c>
      <c r="H127" s="45">
        <v>18</v>
      </c>
      <c r="I127" s="13">
        <v>0</v>
      </c>
      <c r="J127" s="13">
        <v>0</v>
      </c>
      <c r="K127" s="13">
        <f t="shared" si="87"/>
        <v>76</v>
      </c>
      <c r="L127" s="13">
        <f t="shared" si="88"/>
        <v>281</v>
      </c>
      <c r="M127" s="13">
        <f t="shared" si="88"/>
        <v>174</v>
      </c>
      <c r="N127" s="13">
        <f t="shared" si="88"/>
        <v>1</v>
      </c>
      <c r="O127" s="13">
        <f t="shared" si="88"/>
        <v>0</v>
      </c>
      <c r="P127" s="12">
        <f t="shared" si="89"/>
        <v>456</v>
      </c>
    </row>
    <row r="128" spans="1:19" hidden="1" x14ac:dyDescent="0.55000000000000004">
      <c r="A128" s="7" t="s">
        <v>17</v>
      </c>
      <c r="B128" s="21">
        <f>SUM(B122:B127)</f>
        <v>3464</v>
      </c>
      <c r="C128" s="21">
        <f>SUM(C122:C127)</f>
        <v>2567</v>
      </c>
      <c r="D128" s="21">
        <f>SUM(D122:D127)</f>
        <v>9</v>
      </c>
      <c r="E128" s="21">
        <v>0</v>
      </c>
      <c r="F128" s="21">
        <f>SUM(F122:F127)</f>
        <v>6040</v>
      </c>
      <c r="G128" s="21">
        <f t="shared" ref="G128:J128" si="90">SUM(G122+G123+G124+G125+G126+G127)</f>
        <v>629</v>
      </c>
      <c r="H128" s="21">
        <f t="shared" si="90"/>
        <v>243</v>
      </c>
      <c r="I128" s="21">
        <f t="shared" si="90"/>
        <v>1</v>
      </c>
      <c r="J128" s="21">
        <f t="shared" si="90"/>
        <v>0</v>
      </c>
      <c r="K128" s="21">
        <f t="shared" ref="K128:P128" si="91">SUM(K122+K123+K124+K125+K126+K127)</f>
        <v>873</v>
      </c>
      <c r="L128" s="21">
        <f t="shared" si="91"/>
        <v>4093</v>
      </c>
      <c r="M128" s="21">
        <f t="shared" si="91"/>
        <v>2810</v>
      </c>
      <c r="N128" s="21">
        <f t="shared" si="91"/>
        <v>10</v>
      </c>
      <c r="O128" s="21">
        <f t="shared" si="91"/>
        <v>0</v>
      </c>
      <c r="P128" s="21">
        <f t="shared" si="91"/>
        <v>6913</v>
      </c>
    </row>
    <row r="129" spans="1:16" hidden="1" x14ac:dyDescent="0.55000000000000004">
      <c r="A129" s="5" t="s">
        <v>30</v>
      </c>
      <c r="B129" s="13">
        <v>565</v>
      </c>
      <c r="C129" s="13">
        <v>945</v>
      </c>
      <c r="D129" s="13">
        <v>1</v>
      </c>
      <c r="E129" s="13">
        <v>0</v>
      </c>
      <c r="F129" s="12">
        <f>SUM(B129:E129)</f>
        <v>1511</v>
      </c>
      <c r="G129" s="13">
        <v>286</v>
      </c>
      <c r="H129" s="13">
        <v>248</v>
      </c>
      <c r="I129" s="13">
        <v>0</v>
      </c>
      <c r="J129" s="13">
        <v>0</v>
      </c>
      <c r="K129" s="12">
        <f>SUM(G129:J129)</f>
        <v>534</v>
      </c>
      <c r="L129" s="13">
        <f t="shared" ref="L129:O131" si="92">B129+G129</f>
        <v>851</v>
      </c>
      <c r="M129" s="12">
        <f t="shared" si="92"/>
        <v>1193</v>
      </c>
      <c r="N129" s="13">
        <f t="shared" si="92"/>
        <v>1</v>
      </c>
      <c r="O129" s="13">
        <f t="shared" si="92"/>
        <v>0</v>
      </c>
      <c r="P129" s="12">
        <f>SUM(L129:O129)</f>
        <v>2045</v>
      </c>
    </row>
    <row r="130" spans="1:16" hidden="1" x14ac:dyDescent="0.55000000000000004">
      <c r="A130" s="5" t="s">
        <v>19</v>
      </c>
      <c r="B130" s="12">
        <v>2165</v>
      </c>
      <c r="C130" s="12">
        <v>2021</v>
      </c>
      <c r="D130" s="13">
        <v>8</v>
      </c>
      <c r="E130" s="13">
        <v>0</v>
      </c>
      <c r="F130" s="12">
        <f>SUM(B130:E130)</f>
        <v>4194</v>
      </c>
      <c r="G130" s="13">
        <v>1406</v>
      </c>
      <c r="H130" s="13">
        <v>646</v>
      </c>
      <c r="I130" s="13">
        <v>2</v>
      </c>
      <c r="J130" s="13">
        <v>0</v>
      </c>
      <c r="K130" s="12">
        <f>SUM(G130:J130)</f>
        <v>2054</v>
      </c>
      <c r="L130" s="12">
        <f t="shared" si="92"/>
        <v>3571</v>
      </c>
      <c r="M130" s="12">
        <f t="shared" si="92"/>
        <v>2667</v>
      </c>
      <c r="N130" s="13">
        <f t="shared" si="92"/>
        <v>10</v>
      </c>
      <c r="O130" s="13">
        <f t="shared" si="92"/>
        <v>0</v>
      </c>
      <c r="P130" s="12">
        <f>SUM(L130:O130)</f>
        <v>6248</v>
      </c>
    </row>
    <row r="131" spans="1:16" hidden="1" x14ac:dyDescent="0.55000000000000004">
      <c r="A131" s="5" t="s">
        <v>31</v>
      </c>
      <c r="B131" s="24">
        <v>445</v>
      </c>
      <c r="C131" s="24">
        <v>408</v>
      </c>
      <c r="D131" s="13">
        <v>61</v>
      </c>
      <c r="E131" s="13">
        <v>1</v>
      </c>
      <c r="F131" s="12">
        <f>SUM(B131:E131)</f>
        <v>915</v>
      </c>
      <c r="G131" s="24">
        <v>202</v>
      </c>
      <c r="H131" s="13">
        <v>88</v>
      </c>
      <c r="I131" s="13">
        <v>4</v>
      </c>
      <c r="J131" s="13">
        <v>0</v>
      </c>
      <c r="K131" s="12">
        <f>SUM(G131:J131)</f>
        <v>294</v>
      </c>
      <c r="L131" s="13">
        <f t="shared" si="92"/>
        <v>647</v>
      </c>
      <c r="M131" s="13">
        <f t="shared" si="92"/>
        <v>496</v>
      </c>
      <c r="N131" s="13">
        <f t="shared" si="92"/>
        <v>65</v>
      </c>
      <c r="O131" s="13">
        <f t="shared" si="92"/>
        <v>1</v>
      </c>
      <c r="P131" s="12">
        <f>SUM(L131:O131)</f>
        <v>1209</v>
      </c>
    </row>
    <row r="132" spans="1:16" ht="14.7" hidden="1" thickBot="1" x14ac:dyDescent="0.6">
      <c r="A132" s="9" t="s">
        <v>32</v>
      </c>
      <c r="B132" s="22">
        <f>B128/(B128+B130)</f>
        <v>0.61538461538461542</v>
      </c>
      <c r="C132" s="22">
        <f t="shared" ref="C132:I132" si="93">C128/(C128+C130)</f>
        <v>0.55950305143853529</v>
      </c>
      <c r="D132" s="22">
        <f t="shared" si="93"/>
        <v>0.52941176470588236</v>
      </c>
      <c r="E132" s="44" t="e">
        <f>E128/(E128+E130)</f>
        <v>#DIV/0!</v>
      </c>
      <c r="F132" s="22">
        <f t="shared" si="93"/>
        <v>0.59018956419777213</v>
      </c>
      <c r="G132" s="22">
        <f t="shared" si="93"/>
        <v>0.30909090909090908</v>
      </c>
      <c r="H132" s="22">
        <f t="shared" si="93"/>
        <v>0.27334083239595053</v>
      </c>
      <c r="I132" s="22">
        <f t="shared" si="93"/>
        <v>0.33333333333333331</v>
      </c>
      <c r="J132" s="22" t="e">
        <f t="shared" ref="J132:P132" si="94">J128/(J128+J130)</f>
        <v>#DIV/0!</v>
      </c>
      <c r="K132" s="22">
        <f t="shared" si="94"/>
        <v>0.29825760163990434</v>
      </c>
      <c r="L132" s="22">
        <f t="shared" si="94"/>
        <v>0.5340553235908142</v>
      </c>
      <c r="M132" s="22">
        <f t="shared" si="94"/>
        <v>0.51305459192988867</v>
      </c>
      <c r="N132" s="22">
        <f t="shared" si="94"/>
        <v>0.5</v>
      </c>
      <c r="O132" s="22" t="e">
        <f t="shared" si="94"/>
        <v>#DIV/0!</v>
      </c>
      <c r="P132" s="22">
        <f t="shared" si="94"/>
        <v>0.52526403768710583</v>
      </c>
    </row>
    <row r="133" spans="1:16" hidden="1" x14ac:dyDescent="0.55000000000000004">
      <c r="A133" s="2" t="s">
        <v>33</v>
      </c>
    </row>
    <row r="134" spans="1:16" x14ac:dyDescent="0.55000000000000004">
      <c r="A134" s="2"/>
      <c r="B134" s="24"/>
      <c r="C134" s="24"/>
      <c r="D134" s="24"/>
      <c r="E134" s="24"/>
      <c r="F134" s="24"/>
      <c r="G134" s="24"/>
      <c r="H134" s="13"/>
      <c r="I134" s="13"/>
      <c r="J134" s="13"/>
      <c r="K134" s="45"/>
    </row>
    <row r="135" spans="1:16" ht="20.399999999999999" hidden="1" x14ac:dyDescent="0.75">
      <c r="A135" s="11" t="s">
        <v>37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6" hidden="1" x14ac:dyDescent="0.55000000000000004">
      <c r="A136" s="4"/>
      <c r="B136" s="71" t="s">
        <v>2</v>
      </c>
      <c r="C136" s="71"/>
      <c r="D136" s="71"/>
      <c r="E136" s="71"/>
      <c r="F136" s="71" t="s">
        <v>3</v>
      </c>
      <c r="G136" s="71"/>
      <c r="H136" s="71"/>
      <c r="I136" s="71"/>
      <c r="J136" s="19"/>
      <c r="K136" s="71" t="s">
        <v>4</v>
      </c>
      <c r="L136" s="71"/>
      <c r="M136" s="71"/>
      <c r="N136" s="71"/>
    </row>
    <row r="137" spans="1:16" hidden="1" x14ac:dyDescent="0.55000000000000004">
      <c r="A137" s="5"/>
      <c r="B137" s="13" t="s">
        <v>5</v>
      </c>
      <c r="C137" s="13" t="s">
        <v>6</v>
      </c>
      <c r="D137" s="13" t="s">
        <v>7</v>
      </c>
      <c r="E137" s="19" t="s">
        <v>9</v>
      </c>
      <c r="F137" s="13" t="s">
        <v>5</v>
      </c>
      <c r="G137" s="13" t="s">
        <v>6</v>
      </c>
      <c r="H137" s="13" t="s">
        <v>7</v>
      </c>
      <c r="I137" s="19" t="s">
        <v>9</v>
      </c>
      <c r="J137" s="19"/>
      <c r="K137" s="13" t="s">
        <v>5</v>
      </c>
      <c r="L137" s="13" t="s">
        <v>6</v>
      </c>
      <c r="M137" s="13" t="s">
        <v>7</v>
      </c>
      <c r="N137" s="19" t="s">
        <v>9</v>
      </c>
    </row>
    <row r="138" spans="1:16" ht="14.7" hidden="1" thickBot="1" x14ac:dyDescent="0.6">
      <c r="A138" s="10"/>
      <c r="B138" s="20">
        <f t="shared" ref="B138:N138" si="95">SUM(B139+B140+B141+B142+B143+B144+B147+B146+B148)</f>
        <v>6796</v>
      </c>
      <c r="C138" s="20">
        <f t="shared" si="95"/>
        <v>5982</v>
      </c>
      <c r="D138" s="20">
        <f t="shared" si="95"/>
        <v>69</v>
      </c>
      <c r="E138" s="20">
        <f t="shared" si="95"/>
        <v>12847</v>
      </c>
      <c r="F138" s="20">
        <f t="shared" si="95"/>
        <v>2694</v>
      </c>
      <c r="G138" s="20">
        <f t="shared" si="95"/>
        <v>1295</v>
      </c>
      <c r="H138" s="20">
        <f t="shared" si="95"/>
        <v>11</v>
      </c>
      <c r="I138" s="20">
        <f t="shared" si="95"/>
        <v>4000</v>
      </c>
      <c r="J138" s="20"/>
      <c r="K138" s="20">
        <f t="shared" si="95"/>
        <v>9490</v>
      </c>
      <c r="L138" s="20">
        <f t="shared" si="95"/>
        <v>7277</v>
      </c>
      <c r="M138" s="20">
        <f t="shared" si="95"/>
        <v>80</v>
      </c>
      <c r="N138" s="20">
        <f t="shared" si="95"/>
        <v>16847</v>
      </c>
    </row>
    <row r="139" spans="1:16" hidden="1" x14ac:dyDescent="0.55000000000000004">
      <c r="A139" s="5" t="s">
        <v>25</v>
      </c>
      <c r="B139" s="13">
        <v>18</v>
      </c>
      <c r="C139" s="13">
        <v>8</v>
      </c>
      <c r="D139" s="13">
        <v>0</v>
      </c>
      <c r="E139" s="16">
        <f>SUM(B139:D139)</f>
        <v>26</v>
      </c>
      <c r="F139" s="13">
        <v>2</v>
      </c>
      <c r="G139" s="13">
        <v>1</v>
      </c>
      <c r="H139" s="13">
        <v>0</v>
      </c>
      <c r="I139" s="13">
        <f>SUM(F139:H139)</f>
        <v>3</v>
      </c>
      <c r="J139" s="13"/>
      <c r="K139" s="16">
        <f t="shared" ref="K139:M141" si="96">B139+F139</f>
        <v>20</v>
      </c>
      <c r="L139" s="16">
        <f t="shared" si="96"/>
        <v>9</v>
      </c>
      <c r="M139" s="16">
        <f t="shared" si="96"/>
        <v>0</v>
      </c>
      <c r="N139" s="16">
        <f>SUM(K139:M139)</f>
        <v>29</v>
      </c>
    </row>
    <row r="140" spans="1:16" hidden="1" x14ac:dyDescent="0.55000000000000004">
      <c r="A140" s="5" t="s">
        <v>12</v>
      </c>
      <c r="B140" s="13">
        <v>785</v>
      </c>
      <c r="C140" s="13">
        <v>801</v>
      </c>
      <c r="D140" s="13">
        <v>4</v>
      </c>
      <c r="E140" s="13">
        <f t="shared" ref="E140:E144" si="97">SUM(B140:D140)</f>
        <v>1590</v>
      </c>
      <c r="F140" s="13">
        <v>137</v>
      </c>
      <c r="G140" s="13">
        <v>73</v>
      </c>
      <c r="H140" s="13">
        <v>0</v>
      </c>
      <c r="I140" s="13">
        <f>SUM(F140:H140)</f>
        <v>210</v>
      </c>
      <c r="J140" s="13"/>
      <c r="K140" s="13">
        <f t="shared" si="96"/>
        <v>922</v>
      </c>
      <c r="L140" s="13">
        <f t="shared" si="96"/>
        <v>874</v>
      </c>
      <c r="M140" s="13">
        <f t="shared" si="96"/>
        <v>4</v>
      </c>
      <c r="N140" s="13">
        <f>SUM(K140:M140)</f>
        <v>1800</v>
      </c>
    </row>
    <row r="141" spans="1:16" hidden="1" x14ac:dyDescent="0.55000000000000004">
      <c r="A141" s="5" t="s">
        <v>26</v>
      </c>
      <c r="B141" s="13">
        <v>1250</v>
      </c>
      <c r="C141" s="13">
        <v>796</v>
      </c>
      <c r="D141" s="13">
        <v>1</v>
      </c>
      <c r="E141" s="13">
        <f>SUM(B141:D141)</f>
        <v>2047</v>
      </c>
      <c r="F141" s="13">
        <v>244</v>
      </c>
      <c r="G141" s="13">
        <v>79</v>
      </c>
      <c r="H141" s="13">
        <v>1</v>
      </c>
      <c r="I141" s="12">
        <f>SUM(F141+G141+H141)</f>
        <v>324</v>
      </c>
      <c r="J141" s="12"/>
      <c r="K141" s="13">
        <f t="shared" si="96"/>
        <v>1494</v>
      </c>
      <c r="L141" s="13">
        <f t="shared" si="96"/>
        <v>875</v>
      </c>
      <c r="M141" s="13">
        <f t="shared" si="96"/>
        <v>2</v>
      </c>
      <c r="N141" s="12">
        <f>SUM(K141+L141+M141)</f>
        <v>2371</v>
      </c>
    </row>
    <row r="142" spans="1:16" hidden="1" x14ac:dyDescent="0.55000000000000004">
      <c r="A142" s="5" t="s">
        <v>27</v>
      </c>
      <c r="B142" s="13">
        <v>1101</v>
      </c>
      <c r="C142" s="13">
        <v>691</v>
      </c>
      <c r="D142" s="13">
        <v>4</v>
      </c>
      <c r="E142" s="12">
        <f t="shared" si="97"/>
        <v>1796</v>
      </c>
      <c r="F142" s="13">
        <v>193</v>
      </c>
      <c r="G142" s="13">
        <v>80</v>
      </c>
      <c r="H142" s="13">
        <v>0</v>
      </c>
      <c r="I142" s="12">
        <f t="shared" ref="I142:I144" si="98">SUM(F142+G142+H142)</f>
        <v>273</v>
      </c>
      <c r="J142" s="12"/>
      <c r="K142" s="13">
        <f t="shared" ref="K142:K144" si="99">B142+F142</f>
        <v>1294</v>
      </c>
      <c r="L142" s="13">
        <f t="shared" ref="L142:M144" si="100">C142+G142</f>
        <v>771</v>
      </c>
      <c r="M142" s="13">
        <f t="shared" si="100"/>
        <v>4</v>
      </c>
      <c r="N142" s="12">
        <f t="shared" ref="N142:N144" si="101">SUM(K142+L142+M142)</f>
        <v>2069</v>
      </c>
    </row>
    <row r="143" spans="1:16" hidden="1" x14ac:dyDescent="0.55000000000000004">
      <c r="A143" s="6" t="s">
        <v>28</v>
      </c>
      <c r="B143" s="13">
        <v>1</v>
      </c>
      <c r="C143" s="13">
        <v>1</v>
      </c>
      <c r="D143" s="13">
        <v>0</v>
      </c>
      <c r="E143" s="12">
        <f t="shared" si="97"/>
        <v>2</v>
      </c>
      <c r="F143" s="13">
        <v>2</v>
      </c>
      <c r="G143" s="13">
        <v>0</v>
      </c>
      <c r="H143" s="13">
        <v>0</v>
      </c>
      <c r="I143" s="12">
        <f t="shared" si="98"/>
        <v>2</v>
      </c>
      <c r="J143" s="12"/>
      <c r="K143" s="13">
        <f t="shared" si="99"/>
        <v>3</v>
      </c>
      <c r="L143" s="13">
        <f t="shared" si="100"/>
        <v>1</v>
      </c>
      <c r="M143" s="13">
        <f t="shared" si="100"/>
        <v>0</v>
      </c>
      <c r="N143" s="12">
        <f t="shared" si="101"/>
        <v>4</v>
      </c>
    </row>
    <row r="144" spans="1:16" hidden="1" x14ac:dyDescent="0.55000000000000004">
      <c r="A144" s="5" t="s">
        <v>16</v>
      </c>
      <c r="B144" s="13">
        <v>214</v>
      </c>
      <c r="C144" s="13">
        <v>143</v>
      </c>
      <c r="D144" s="13">
        <v>1</v>
      </c>
      <c r="E144" s="12">
        <f t="shared" si="97"/>
        <v>358</v>
      </c>
      <c r="F144" s="13">
        <v>67</v>
      </c>
      <c r="G144" s="13">
        <v>22</v>
      </c>
      <c r="H144" s="13">
        <v>0</v>
      </c>
      <c r="I144" s="12">
        <f t="shared" si="98"/>
        <v>89</v>
      </c>
      <c r="J144" s="12"/>
      <c r="K144" s="13">
        <f t="shared" si="99"/>
        <v>281</v>
      </c>
      <c r="L144" s="13">
        <f t="shared" si="100"/>
        <v>165</v>
      </c>
      <c r="M144" s="13">
        <f t="shared" si="100"/>
        <v>1</v>
      </c>
      <c r="N144" s="12">
        <f t="shared" si="101"/>
        <v>447</v>
      </c>
    </row>
    <row r="145" spans="1:14" hidden="1" x14ac:dyDescent="0.55000000000000004">
      <c r="A145" s="7" t="s">
        <v>17</v>
      </c>
      <c r="B145" s="21">
        <f>SUM(B139:B144)</f>
        <v>3369</v>
      </c>
      <c r="C145" s="21">
        <f>SUM(C139:C144)</f>
        <v>2440</v>
      </c>
      <c r="D145" s="21">
        <f>SUM(D139:D144)</f>
        <v>10</v>
      </c>
      <c r="E145" s="21">
        <f>SUM(E139:E144)</f>
        <v>5819</v>
      </c>
      <c r="F145" s="21">
        <f t="shared" ref="F145:N145" si="102">SUM(F139+F140+F141+F142+F143+F144)</f>
        <v>645</v>
      </c>
      <c r="G145" s="21">
        <f t="shared" si="102"/>
        <v>255</v>
      </c>
      <c r="H145" s="21">
        <f t="shared" si="102"/>
        <v>1</v>
      </c>
      <c r="I145" s="21">
        <f t="shared" si="102"/>
        <v>901</v>
      </c>
      <c r="J145" s="21"/>
      <c r="K145" s="21">
        <f t="shared" si="102"/>
        <v>4014</v>
      </c>
      <c r="L145" s="21">
        <f t="shared" si="102"/>
        <v>2695</v>
      </c>
      <c r="M145" s="21">
        <f t="shared" si="102"/>
        <v>11</v>
      </c>
      <c r="N145" s="21">
        <f t="shared" si="102"/>
        <v>6720</v>
      </c>
    </row>
    <row r="146" spans="1:14" hidden="1" x14ac:dyDescent="0.55000000000000004">
      <c r="A146" s="5" t="s">
        <v>19</v>
      </c>
      <c r="B146" s="13">
        <v>2310</v>
      </c>
      <c r="C146" s="13">
        <v>2070</v>
      </c>
      <c r="D146" s="13">
        <v>4</v>
      </c>
      <c r="E146" s="12">
        <f>SUM(B146:D146)</f>
        <v>4384</v>
      </c>
      <c r="F146" s="13">
        <v>1516</v>
      </c>
      <c r="G146" s="13">
        <v>650</v>
      </c>
      <c r="H146" s="13">
        <v>1</v>
      </c>
      <c r="I146" s="12">
        <f>SUM(F146+G146+H146)</f>
        <v>2167</v>
      </c>
      <c r="J146" s="12"/>
      <c r="K146" s="13">
        <f t="shared" ref="K146:M148" si="103">B146+F146</f>
        <v>3826</v>
      </c>
      <c r="L146" s="13">
        <f t="shared" si="103"/>
        <v>2720</v>
      </c>
      <c r="M146" s="13">
        <f t="shared" si="103"/>
        <v>5</v>
      </c>
      <c r="N146" s="12">
        <f>SUM(K146+L146+M146)</f>
        <v>6551</v>
      </c>
    </row>
    <row r="147" spans="1:14" hidden="1" x14ac:dyDescent="0.55000000000000004">
      <c r="A147" s="5" t="s">
        <v>30</v>
      </c>
      <c r="B147" s="13">
        <v>605</v>
      </c>
      <c r="C147" s="13">
        <v>958</v>
      </c>
      <c r="D147" s="13">
        <v>7</v>
      </c>
      <c r="E147" s="12">
        <f>SUM(B147:D147)</f>
        <v>1570</v>
      </c>
      <c r="F147" s="13">
        <v>318</v>
      </c>
      <c r="G147" s="13">
        <v>274</v>
      </c>
      <c r="H147" s="13">
        <v>0</v>
      </c>
      <c r="I147" s="12">
        <f>SUM(F147:H147)</f>
        <v>592</v>
      </c>
      <c r="J147" s="12"/>
      <c r="K147" s="13">
        <f t="shared" si="103"/>
        <v>923</v>
      </c>
      <c r="L147" s="13">
        <f t="shared" si="103"/>
        <v>1232</v>
      </c>
      <c r="M147" s="13">
        <f t="shared" si="103"/>
        <v>7</v>
      </c>
      <c r="N147" s="12">
        <f>SUM(K147:M147)</f>
        <v>2162</v>
      </c>
    </row>
    <row r="148" spans="1:14" hidden="1" x14ac:dyDescent="0.55000000000000004">
      <c r="A148" s="5" t="s">
        <v>31</v>
      </c>
      <c r="B148" s="13">
        <v>512</v>
      </c>
      <c r="C148" s="13">
        <v>514</v>
      </c>
      <c r="D148" s="13">
        <v>48</v>
      </c>
      <c r="E148" s="12">
        <f>SUM(B148:D148)</f>
        <v>1074</v>
      </c>
      <c r="F148" s="13">
        <v>215</v>
      </c>
      <c r="G148" s="13">
        <v>116</v>
      </c>
      <c r="H148" s="13">
        <v>9</v>
      </c>
      <c r="I148" s="12">
        <f>SUM(F148:H148)</f>
        <v>340</v>
      </c>
      <c r="J148" s="12"/>
      <c r="K148" s="13">
        <f t="shared" si="103"/>
        <v>727</v>
      </c>
      <c r="L148" s="13">
        <f t="shared" si="103"/>
        <v>630</v>
      </c>
      <c r="M148" s="13">
        <f t="shared" si="103"/>
        <v>57</v>
      </c>
      <c r="N148" s="12">
        <f>SUM(K148:M148)</f>
        <v>1414</v>
      </c>
    </row>
    <row r="149" spans="1:14" ht="14.7" hidden="1" thickBot="1" x14ac:dyDescent="0.6">
      <c r="A149" s="9" t="s">
        <v>32</v>
      </c>
      <c r="B149" s="22">
        <f t="shared" ref="B149:N149" si="104">B145/(B145+B146)</f>
        <v>0.59323824617010035</v>
      </c>
      <c r="C149" s="22">
        <f t="shared" si="104"/>
        <v>0.54101995565410199</v>
      </c>
      <c r="D149" s="22">
        <f t="shared" si="104"/>
        <v>0.7142857142857143</v>
      </c>
      <c r="E149" s="22">
        <f t="shared" si="104"/>
        <v>0.57032245418014305</v>
      </c>
      <c r="F149" s="22">
        <f t="shared" si="104"/>
        <v>0.29847292919944468</v>
      </c>
      <c r="G149" s="22">
        <f t="shared" si="104"/>
        <v>0.28176795580110497</v>
      </c>
      <c r="H149" s="22">
        <f t="shared" si="104"/>
        <v>0.5</v>
      </c>
      <c r="I149" s="22">
        <f t="shared" si="104"/>
        <v>0.29367666232073014</v>
      </c>
      <c r="J149" s="22"/>
      <c r="K149" s="22">
        <f t="shared" si="104"/>
        <v>0.51198979591836735</v>
      </c>
      <c r="L149" s="22">
        <f t="shared" si="104"/>
        <v>0.49769159741458913</v>
      </c>
      <c r="M149" s="22">
        <f t="shared" si="104"/>
        <v>0.6875</v>
      </c>
      <c r="N149" s="22">
        <f t="shared" si="104"/>
        <v>0.50636726697309919</v>
      </c>
    </row>
    <row r="150" spans="1:14" hidden="1" x14ac:dyDescent="0.55000000000000004">
      <c r="A150" s="2" t="s">
        <v>33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hidden="1" x14ac:dyDescent="0.55000000000000004"/>
    <row r="152" spans="1:14" ht="20.399999999999999" hidden="1" x14ac:dyDescent="0.75">
      <c r="A152" s="11" t="s">
        <v>38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4" hidden="1" x14ac:dyDescent="0.55000000000000004">
      <c r="A153" s="4"/>
      <c r="B153" s="71" t="s">
        <v>2</v>
      </c>
      <c r="C153" s="71"/>
      <c r="D153" s="71"/>
      <c r="E153" s="71"/>
      <c r="F153" s="71" t="s">
        <v>3</v>
      </c>
      <c r="G153" s="71"/>
      <c r="H153" s="71"/>
      <c r="I153" s="71"/>
      <c r="J153" s="19"/>
      <c r="K153" s="71" t="s">
        <v>4</v>
      </c>
      <c r="L153" s="71"/>
      <c r="M153" s="71"/>
      <c r="N153" s="71"/>
    </row>
    <row r="154" spans="1:14" hidden="1" x14ac:dyDescent="0.55000000000000004">
      <c r="A154" s="5"/>
      <c r="B154" s="13" t="s">
        <v>5</v>
      </c>
      <c r="C154" s="13" t="s">
        <v>6</v>
      </c>
      <c r="D154" s="13" t="s">
        <v>7</v>
      </c>
      <c r="E154" s="13" t="s">
        <v>9</v>
      </c>
      <c r="F154" s="13" t="s">
        <v>5</v>
      </c>
      <c r="G154" s="13" t="s">
        <v>6</v>
      </c>
      <c r="H154" s="13" t="s">
        <v>7</v>
      </c>
      <c r="I154" s="13" t="s">
        <v>9</v>
      </c>
      <c r="J154" s="13"/>
      <c r="K154" s="13" t="s">
        <v>5</v>
      </c>
      <c r="L154" s="13" t="s">
        <v>6</v>
      </c>
      <c r="M154" s="13" t="s">
        <v>7</v>
      </c>
      <c r="N154" s="13" t="s">
        <v>9</v>
      </c>
    </row>
    <row r="155" spans="1:14" ht="14.7" hidden="1" thickBot="1" x14ac:dyDescent="0.6">
      <c r="A155" s="8"/>
      <c r="B155" s="20">
        <f t="shared" ref="B155:N155" si="105">SUM(B156+B157+B158+B159+B160+B161+B164+B163+B165)</f>
        <v>7037</v>
      </c>
      <c r="C155" s="20">
        <f t="shared" si="105"/>
        <v>5864</v>
      </c>
      <c r="D155" s="20">
        <f t="shared" si="105"/>
        <v>48</v>
      </c>
      <c r="E155" s="20">
        <f t="shared" si="105"/>
        <v>12949</v>
      </c>
      <c r="F155" s="20">
        <f t="shared" si="105"/>
        <v>2773</v>
      </c>
      <c r="G155" s="20">
        <f t="shared" si="105"/>
        <v>1295</v>
      </c>
      <c r="H155" s="20">
        <f t="shared" si="105"/>
        <v>13</v>
      </c>
      <c r="I155" s="20">
        <f t="shared" si="105"/>
        <v>4081</v>
      </c>
      <c r="J155" s="20"/>
      <c r="K155" s="20">
        <f t="shared" si="105"/>
        <v>9810</v>
      </c>
      <c r="L155" s="20">
        <f t="shared" si="105"/>
        <v>7159</v>
      </c>
      <c r="M155" s="20">
        <f t="shared" si="105"/>
        <v>61</v>
      </c>
      <c r="N155" s="20">
        <f t="shared" si="105"/>
        <v>17030</v>
      </c>
    </row>
    <row r="156" spans="1:14" hidden="1" x14ac:dyDescent="0.55000000000000004">
      <c r="A156" s="5" t="s">
        <v>25</v>
      </c>
      <c r="B156" s="16">
        <v>15</v>
      </c>
      <c r="C156" s="16">
        <v>7</v>
      </c>
      <c r="D156" s="16">
        <v>1</v>
      </c>
      <c r="E156" s="16">
        <f t="shared" ref="E156:E161" si="106">SUM(B156:D156)</f>
        <v>23</v>
      </c>
      <c r="F156" s="13">
        <v>3</v>
      </c>
      <c r="G156" s="13">
        <v>1</v>
      </c>
      <c r="H156" s="13">
        <v>0</v>
      </c>
      <c r="I156" s="13">
        <f>SUM(F156:H156)</f>
        <v>4</v>
      </c>
      <c r="J156" s="13"/>
      <c r="K156" s="16">
        <f t="shared" ref="K156:M161" si="107">B156+F156</f>
        <v>18</v>
      </c>
      <c r="L156" s="16">
        <f t="shared" si="107"/>
        <v>8</v>
      </c>
      <c r="M156" s="16">
        <f t="shared" si="107"/>
        <v>1</v>
      </c>
      <c r="N156" s="16">
        <f>SUM(K156:M156)</f>
        <v>27</v>
      </c>
    </row>
    <row r="157" spans="1:14" hidden="1" x14ac:dyDescent="0.55000000000000004">
      <c r="A157" s="5" t="s">
        <v>12</v>
      </c>
      <c r="B157" s="13">
        <v>792</v>
      </c>
      <c r="C157" s="13">
        <v>747</v>
      </c>
      <c r="D157" s="13">
        <v>1</v>
      </c>
      <c r="E157" s="13">
        <f t="shared" si="106"/>
        <v>1540</v>
      </c>
      <c r="F157" s="13">
        <v>151</v>
      </c>
      <c r="G157" s="13">
        <v>70</v>
      </c>
      <c r="H157" s="13">
        <v>0</v>
      </c>
      <c r="I157" s="13">
        <f>SUM(F157:H157)</f>
        <v>221</v>
      </c>
      <c r="J157" s="13"/>
      <c r="K157" s="13">
        <f t="shared" si="107"/>
        <v>943</v>
      </c>
      <c r="L157" s="13">
        <f t="shared" si="107"/>
        <v>817</v>
      </c>
      <c r="M157" s="13">
        <f t="shared" si="107"/>
        <v>1</v>
      </c>
      <c r="N157" s="13">
        <f>SUM(K157:M157)</f>
        <v>1761</v>
      </c>
    </row>
    <row r="158" spans="1:14" hidden="1" x14ac:dyDescent="0.55000000000000004">
      <c r="A158" s="5" t="s">
        <v>26</v>
      </c>
      <c r="B158" s="13">
        <v>1220</v>
      </c>
      <c r="C158" s="13">
        <v>773</v>
      </c>
      <c r="D158" s="13">
        <v>3</v>
      </c>
      <c r="E158" s="13">
        <f t="shared" si="106"/>
        <v>1996</v>
      </c>
      <c r="F158" s="13">
        <v>239</v>
      </c>
      <c r="G158" s="13">
        <v>84</v>
      </c>
      <c r="H158" s="13">
        <v>0</v>
      </c>
      <c r="I158" s="12">
        <f>SUM(F158+G158+H158)</f>
        <v>323</v>
      </c>
      <c r="J158" s="12"/>
      <c r="K158" s="13">
        <f t="shared" si="107"/>
        <v>1459</v>
      </c>
      <c r="L158" s="13">
        <f t="shared" si="107"/>
        <v>857</v>
      </c>
      <c r="M158" s="13">
        <f t="shared" si="107"/>
        <v>3</v>
      </c>
      <c r="N158" s="12">
        <f>SUM(K158+L158+M158)</f>
        <v>2319</v>
      </c>
    </row>
    <row r="159" spans="1:14" hidden="1" x14ac:dyDescent="0.55000000000000004">
      <c r="A159" s="5" t="s">
        <v>27</v>
      </c>
      <c r="B159" s="13">
        <v>1052</v>
      </c>
      <c r="C159" s="13">
        <v>640</v>
      </c>
      <c r="D159" s="13">
        <v>4</v>
      </c>
      <c r="E159" s="12">
        <f t="shared" si="106"/>
        <v>1696</v>
      </c>
      <c r="F159" s="13">
        <v>173</v>
      </c>
      <c r="G159" s="13">
        <v>74</v>
      </c>
      <c r="H159" s="13">
        <v>0</v>
      </c>
      <c r="I159" s="12">
        <f t="shared" ref="I159:I161" si="108">SUM(F159+G159+H159)</f>
        <v>247</v>
      </c>
      <c r="J159" s="12"/>
      <c r="K159" s="13">
        <f t="shared" si="107"/>
        <v>1225</v>
      </c>
      <c r="L159" s="13">
        <f t="shared" si="107"/>
        <v>714</v>
      </c>
      <c r="M159" s="13">
        <f t="shared" si="107"/>
        <v>4</v>
      </c>
      <c r="N159" s="12">
        <f t="shared" ref="N159:N161" si="109">SUM(K159+L159+M159)</f>
        <v>1943</v>
      </c>
    </row>
    <row r="160" spans="1:14" hidden="1" x14ac:dyDescent="0.55000000000000004">
      <c r="A160" s="6" t="s">
        <v>28</v>
      </c>
      <c r="B160" s="13">
        <v>0</v>
      </c>
      <c r="C160" s="13">
        <v>2</v>
      </c>
      <c r="D160" s="13">
        <v>0</v>
      </c>
      <c r="E160" s="12">
        <f t="shared" si="106"/>
        <v>2</v>
      </c>
      <c r="F160" s="13">
        <v>2</v>
      </c>
      <c r="G160" s="13">
        <v>0</v>
      </c>
      <c r="H160" s="13">
        <v>0</v>
      </c>
      <c r="I160" s="12">
        <f t="shared" si="108"/>
        <v>2</v>
      </c>
      <c r="J160" s="12"/>
      <c r="K160" s="13">
        <f t="shared" si="107"/>
        <v>2</v>
      </c>
      <c r="L160" s="13">
        <f t="shared" si="107"/>
        <v>2</v>
      </c>
      <c r="M160" s="13">
        <f t="shared" si="107"/>
        <v>0</v>
      </c>
      <c r="N160" s="12">
        <f t="shared" si="109"/>
        <v>4</v>
      </c>
    </row>
    <row r="161" spans="1:14" hidden="1" x14ac:dyDescent="0.55000000000000004">
      <c r="A161" s="5" t="s">
        <v>16</v>
      </c>
      <c r="B161" s="13">
        <v>197</v>
      </c>
      <c r="C161" s="13">
        <v>138</v>
      </c>
      <c r="D161" s="13">
        <v>0</v>
      </c>
      <c r="E161" s="12">
        <f t="shared" si="106"/>
        <v>335</v>
      </c>
      <c r="F161" s="13">
        <v>59</v>
      </c>
      <c r="G161" s="13">
        <v>15</v>
      </c>
      <c r="H161" s="13">
        <v>0</v>
      </c>
      <c r="I161" s="12">
        <f t="shared" si="108"/>
        <v>74</v>
      </c>
      <c r="J161" s="12"/>
      <c r="K161" s="13">
        <f t="shared" si="107"/>
        <v>256</v>
      </c>
      <c r="L161" s="13">
        <f t="shared" si="107"/>
        <v>153</v>
      </c>
      <c r="M161" s="13">
        <f t="shared" si="107"/>
        <v>0</v>
      </c>
      <c r="N161" s="12">
        <f t="shared" si="109"/>
        <v>409</v>
      </c>
    </row>
    <row r="162" spans="1:14" hidden="1" x14ac:dyDescent="0.55000000000000004">
      <c r="A162" s="7" t="s">
        <v>17</v>
      </c>
      <c r="B162" s="21">
        <f>SUM(B156:B161)</f>
        <v>3276</v>
      </c>
      <c r="C162" s="21">
        <f>SUM(C156:C161)</f>
        <v>2307</v>
      </c>
      <c r="D162" s="21">
        <f>SUM(D156:D161)</f>
        <v>9</v>
      </c>
      <c r="E162" s="21">
        <f>SUM(E156:E161)</f>
        <v>5592</v>
      </c>
      <c r="F162" s="21">
        <f t="shared" ref="F162:N162" si="110">SUM(F156+F157+F158+F159+F160+F161)</f>
        <v>627</v>
      </c>
      <c r="G162" s="21">
        <f t="shared" si="110"/>
        <v>244</v>
      </c>
      <c r="H162" s="21">
        <f t="shared" si="110"/>
        <v>0</v>
      </c>
      <c r="I162" s="21">
        <f t="shared" si="110"/>
        <v>871</v>
      </c>
      <c r="J162" s="21"/>
      <c r="K162" s="21">
        <f t="shared" si="110"/>
        <v>3903</v>
      </c>
      <c r="L162" s="21">
        <f t="shared" si="110"/>
        <v>2551</v>
      </c>
      <c r="M162" s="21">
        <f t="shared" si="110"/>
        <v>9</v>
      </c>
      <c r="N162" s="21">
        <f t="shared" si="110"/>
        <v>6463</v>
      </c>
    </row>
    <row r="163" spans="1:14" hidden="1" x14ac:dyDescent="0.55000000000000004">
      <c r="A163" s="5" t="s">
        <v>19</v>
      </c>
      <c r="B163" s="13">
        <v>2524</v>
      </c>
      <c r="C163" s="13">
        <v>2100</v>
      </c>
      <c r="D163" s="13">
        <v>4</v>
      </c>
      <c r="E163" s="12">
        <f>SUM(B163:D163)</f>
        <v>4628</v>
      </c>
      <c r="F163" s="13">
        <v>1611</v>
      </c>
      <c r="G163" s="13">
        <v>682</v>
      </c>
      <c r="H163" s="13">
        <v>3</v>
      </c>
      <c r="I163" s="12">
        <f>SUM(F163+G163+H163)</f>
        <v>2296</v>
      </c>
      <c r="J163" s="12"/>
      <c r="K163" s="13">
        <f t="shared" ref="K163:M165" si="111">B163+F163</f>
        <v>4135</v>
      </c>
      <c r="L163" s="13">
        <f t="shared" si="111"/>
        <v>2782</v>
      </c>
      <c r="M163" s="13">
        <f t="shared" si="111"/>
        <v>7</v>
      </c>
      <c r="N163" s="12">
        <f>SUM(K163+L163+M163)</f>
        <v>6924</v>
      </c>
    </row>
    <row r="164" spans="1:14" hidden="1" x14ac:dyDescent="0.55000000000000004">
      <c r="A164" s="5" t="s">
        <v>30</v>
      </c>
      <c r="B164" s="13">
        <v>612</v>
      </c>
      <c r="C164" s="13">
        <v>949</v>
      </c>
      <c r="D164" s="13">
        <v>4</v>
      </c>
      <c r="E164" s="12">
        <f>SUM(B164:D164)</f>
        <v>1565</v>
      </c>
      <c r="F164" s="13">
        <v>302</v>
      </c>
      <c r="G164" s="13">
        <v>231</v>
      </c>
      <c r="H164" s="13">
        <v>0</v>
      </c>
      <c r="I164" s="12">
        <f>SUM(F164:H164)</f>
        <v>533</v>
      </c>
      <c r="J164" s="12"/>
      <c r="K164" s="13">
        <f t="shared" si="111"/>
        <v>914</v>
      </c>
      <c r="L164" s="13">
        <f t="shared" si="111"/>
        <v>1180</v>
      </c>
      <c r="M164" s="13">
        <f t="shared" si="111"/>
        <v>4</v>
      </c>
      <c r="N164" s="12">
        <f>SUM(K164:M164)</f>
        <v>2098</v>
      </c>
    </row>
    <row r="165" spans="1:14" hidden="1" x14ac:dyDescent="0.55000000000000004">
      <c r="A165" s="5" t="s">
        <v>31</v>
      </c>
      <c r="B165" s="13">
        <v>625</v>
      </c>
      <c r="C165" s="13">
        <v>508</v>
      </c>
      <c r="D165" s="13">
        <v>31</v>
      </c>
      <c r="E165" s="12">
        <f>SUM(B165:D165)</f>
        <v>1164</v>
      </c>
      <c r="F165" s="13">
        <v>233</v>
      </c>
      <c r="G165" s="13">
        <v>138</v>
      </c>
      <c r="H165" s="13">
        <v>10</v>
      </c>
      <c r="I165" s="12">
        <f>SUM(F165:H165)</f>
        <v>381</v>
      </c>
      <c r="J165" s="12"/>
      <c r="K165" s="13">
        <f t="shared" si="111"/>
        <v>858</v>
      </c>
      <c r="L165" s="13">
        <f t="shared" si="111"/>
        <v>646</v>
      </c>
      <c r="M165" s="13">
        <f t="shared" si="111"/>
        <v>41</v>
      </c>
      <c r="N165" s="12">
        <f>SUM(K165:M165)</f>
        <v>1545</v>
      </c>
    </row>
    <row r="166" spans="1:14" ht="14.7" hidden="1" thickBot="1" x14ac:dyDescent="0.6">
      <c r="A166" s="9" t="s">
        <v>32</v>
      </c>
      <c r="B166" s="22">
        <f t="shared" ref="B166:N166" si="112">B162/(B162+B163)</f>
        <v>0.56482758620689655</v>
      </c>
      <c r="C166" s="22">
        <f t="shared" si="112"/>
        <v>0.52348536419332881</v>
      </c>
      <c r="D166" s="22">
        <f t="shared" si="112"/>
        <v>0.69230769230769229</v>
      </c>
      <c r="E166" s="22">
        <f t="shared" si="112"/>
        <v>0.54716242661448145</v>
      </c>
      <c r="F166" s="22">
        <f t="shared" si="112"/>
        <v>0.28016085790884721</v>
      </c>
      <c r="G166" s="22">
        <f t="shared" si="112"/>
        <v>0.26349892008639308</v>
      </c>
      <c r="H166" s="22">
        <f t="shared" si="112"/>
        <v>0</v>
      </c>
      <c r="I166" s="22">
        <f t="shared" si="112"/>
        <v>0.27502368171771391</v>
      </c>
      <c r="J166" s="22"/>
      <c r="K166" s="22">
        <f t="shared" si="112"/>
        <v>0.48556854939039562</v>
      </c>
      <c r="L166" s="22">
        <f t="shared" si="112"/>
        <v>0.47834239639977499</v>
      </c>
      <c r="M166" s="22">
        <f t="shared" si="112"/>
        <v>0.5625</v>
      </c>
      <c r="N166" s="22">
        <f t="shared" si="112"/>
        <v>0.48278180324195114</v>
      </c>
    </row>
    <row r="167" spans="1:14" hidden="1" x14ac:dyDescent="0.55000000000000004">
      <c r="A167" s="2" t="s">
        <v>33</v>
      </c>
    </row>
    <row r="169" spans="1:14" ht="20.399999999999999" hidden="1" x14ac:dyDescent="0.75">
      <c r="A169" s="11" t="s">
        <v>39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4" hidden="1" x14ac:dyDescent="0.55000000000000004">
      <c r="A170" s="4"/>
      <c r="B170" s="71" t="s">
        <v>2</v>
      </c>
      <c r="C170" s="71"/>
      <c r="D170" s="71"/>
      <c r="E170" s="71"/>
      <c r="F170" s="71" t="s">
        <v>3</v>
      </c>
      <c r="G170" s="71"/>
      <c r="H170" s="71"/>
      <c r="I170" s="71"/>
      <c r="J170" s="19"/>
      <c r="K170" s="46"/>
      <c r="L170" s="19" t="s">
        <v>4</v>
      </c>
      <c r="M170" s="46"/>
    </row>
    <row r="171" spans="1:14" hidden="1" x14ac:dyDescent="0.55000000000000004">
      <c r="A171" s="5"/>
      <c r="B171" s="13" t="s">
        <v>5</v>
      </c>
      <c r="C171" s="13" t="s">
        <v>6</v>
      </c>
      <c r="D171" s="13" t="s">
        <v>7</v>
      </c>
      <c r="E171" s="13" t="s">
        <v>9</v>
      </c>
      <c r="F171" s="13" t="s">
        <v>5</v>
      </c>
      <c r="G171" s="13" t="s">
        <v>6</v>
      </c>
      <c r="H171" s="13" t="s">
        <v>7</v>
      </c>
      <c r="I171" s="13" t="s">
        <v>9</v>
      </c>
      <c r="J171" s="13"/>
      <c r="K171" s="13" t="s">
        <v>5</v>
      </c>
      <c r="L171" s="13" t="s">
        <v>6</v>
      </c>
      <c r="M171" s="13" t="s">
        <v>7</v>
      </c>
    </row>
    <row r="172" spans="1:14" ht="14.7" hidden="1" thickBot="1" x14ac:dyDescent="0.6">
      <c r="A172" s="8"/>
      <c r="B172" s="20">
        <f t="shared" ref="B172:M172" si="113">SUM(B173+B174+B175+B176+B177+B178+B181+B180+B182)</f>
        <v>6967</v>
      </c>
      <c r="C172" s="20">
        <f t="shared" si="113"/>
        <v>5685</v>
      </c>
      <c r="D172" s="20">
        <f t="shared" si="113"/>
        <v>48</v>
      </c>
      <c r="E172" s="20">
        <f t="shared" si="113"/>
        <v>12700</v>
      </c>
      <c r="F172" s="20">
        <f t="shared" si="113"/>
        <v>2747</v>
      </c>
      <c r="G172" s="20">
        <f t="shared" si="113"/>
        <v>1290</v>
      </c>
      <c r="H172" s="20">
        <f t="shared" si="113"/>
        <v>19</v>
      </c>
      <c r="I172" s="20">
        <f t="shared" si="113"/>
        <v>4056</v>
      </c>
      <c r="J172" s="20"/>
      <c r="K172" s="20">
        <f t="shared" si="113"/>
        <v>9714</v>
      </c>
      <c r="L172" s="20">
        <f t="shared" si="113"/>
        <v>6975</v>
      </c>
      <c r="M172" s="20">
        <f t="shared" si="113"/>
        <v>67</v>
      </c>
      <c r="N172" s="47">
        <f>E172+I172</f>
        <v>16756</v>
      </c>
    </row>
    <row r="173" spans="1:14" hidden="1" x14ac:dyDescent="0.55000000000000004">
      <c r="A173" s="5" t="s">
        <v>25</v>
      </c>
      <c r="B173" s="16">
        <v>12</v>
      </c>
      <c r="C173" s="13">
        <v>6</v>
      </c>
      <c r="D173" s="13">
        <v>1</v>
      </c>
      <c r="E173" s="12">
        <f>SUM(B173+C173+D173)</f>
        <v>19</v>
      </c>
      <c r="F173" s="13">
        <v>3</v>
      </c>
      <c r="G173" s="13">
        <v>1</v>
      </c>
      <c r="H173" s="13">
        <v>0</v>
      </c>
      <c r="I173" s="12">
        <f>SUM(F173+G173+H173)</f>
        <v>4</v>
      </c>
      <c r="J173" s="12"/>
      <c r="K173" s="16">
        <f>B173+F173</f>
        <v>15</v>
      </c>
      <c r="L173" s="16">
        <f>C173+G173</f>
        <v>7</v>
      </c>
      <c r="M173" s="16">
        <f t="shared" ref="M173:M178" si="114">D173+H173</f>
        <v>1</v>
      </c>
      <c r="N173" s="16">
        <f>SUM(K173:M173)</f>
        <v>23</v>
      </c>
    </row>
    <row r="174" spans="1:14" hidden="1" x14ac:dyDescent="0.55000000000000004">
      <c r="A174" s="5" t="s">
        <v>12</v>
      </c>
      <c r="B174" s="13">
        <v>753</v>
      </c>
      <c r="C174" s="13">
        <v>721</v>
      </c>
      <c r="D174" s="13">
        <v>2</v>
      </c>
      <c r="E174" s="12">
        <f t="shared" ref="E174:E182" si="115">SUM(B174+C174+D174)</f>
        <v>1476</v>
      </c>
      <c r="F174" s="13">
        <v>152</v>
      </c>
      <c r="G174" s="13">
        <v>71</v>
      </c>
      <c r="H174" s="13">
        <v>0</v>
      </c>
      <c r="I174" s="12">
        <f t="shared" ref="I174:I182" si="116">SUM(F174+G174+H174)</f>
        <v>223</v>
      </c>
      <c r="J174" s="12"/>
      <c r="K174" s="13">
        <f t="shared" ref="K174:K178" si="117">B174+F174</f>
        <v>905</v>
      </c>
      <c r="L174" s="13">
        <f t="shared" ref="L174:L178" si="118">C174+G174</f>
        <v>792</v>
      </c>
      <c r="M174" s="13">
        <f t="shared" si="114"/>
        <v>2</v>
      </c>
      <c r="N174" s="13">
        <f>SUM(K174:M174)</f>
        <v>1699</v>
      </c>
    </row>
    <row r="175" spans="1:14" hidden="1" x14ac:dyDescent="0.55000000000000004">
      <c r="A175" s="5" t="s">
        <v>26</v>
      </c>
      <c r="B175" s="13">
        <f>1083+100</f>
        <v>1183</v>
      </c>
      <c r="C175" s="13">
        <f>687+44</f>
        <v>731</v>
      </c>
      <c r="D175" s="13">
        <f>3+1</f>
        <v>4</v>
      </c>
      <c r="E175" s="12">
        <f>SUM(B175+C175+D175)</f>
        <v>1918</v>
      </c>
      <c r="F175" s="13">
        <f>184+14</f>
        <v>198</v>
      </c>
      <c r="G175" s="13">
        <f>84+10</f>
        <v>94</v>
      </c>
      <c r="H175" s="13">
        <v>0</v>
      </c>
      <c r="I175" s="12">
        <f>SUM(F175+G175+H175)</f>
        <v>292</v>
      </c>
      <c r="J175" s="12"/>
      <c r="K175" s="13">
        <f t="shared" si="117"/>
        <v>1381</v>
      </c>
      <c r="L175" s="13">
        <f t="shared" si="118"/>
        <v>825</v>
      </c>
      <c r="M175" s="13">
        <f t="shared" si="114"/>
        <v>4</v>
      </c>
      <c r="N175" s="12">
        <f>SUM(K175+L175+M175)</f>
        <v>2210</v>
      </c>
    </row>
    <row r="176" spans="1:14" hidden="1" x14ac:dyDescent="0.55000000000000004">
      <c r="A176" s="5" t="s">
        <v>27</v>
      </c>
      <c r="B176" s="13">
        <v>960</v>
      </c>
      <c r="C176" s="13">
        <v>585</v>
      </c>
      <c r="D176" s="13">
        <v>3</v>
      </c>
      <c r="E176" s="12">
        <f t="shared" si="115"/>
        <v>1548</v>
      </c>
      <c r="F176" s="13">
        <v>151</v>
      </c>
      <c r="G176" s="13">
        <v>65</v>
      </c>
      <c r="H176" s="13">
        <v>1</v>
      </c>
      <c r="I176" s="12">
        <f t="shared" si="116"/>
        <v>217</v>
      </c>
      <c r="J176" s="12"/>
      <c r="K176" s="13">
        <f t="shared" si="117"/>
        <v>1111</v>
      </c>
      <c r="L176" s="13">
        <f t="shared" si="118"/>
        <v>650</v>
      </c>
      <c r="M176" s="13">
        <f t="shared" si="114"/>
        <v>4</v>
      </c>
      <c r="N176" s="12">
        <f t="shared" ref="N176:N178" si="119">SUM(K176+L176+M176)</f>
        <v>1765</v>
      </c>
    </row>
    <row r="177" spans="1:14" hidden="1" x14ac:dyDescent="0.55000000000000004">
      <c r="A177" s="6" t="s">
        <v>28</v>
      </c>
      <c r="B177" s="13">
        <v>1</v>
      </c>
      <c r="C177" s="13">
        <v>1</v>
      </c>
      <c r="D177" s="13">
        <v>0</v>
      </c>
      <c r="E177" s="12">
        <f t="shared" si="115"/>
        <v>2</v>
      </c>
      <c r="F177" s="13">
        <v>2</v>
      </c>
      <c r="G177" s="13">
        <v>0</v>
      </c>
      <c r="H177" s="13">
        <v>0</v>
      </c>
      <c r="I177" s="12">
        <f t="shared" si="116"/>
        <v>2</v>
      </c>
      <c r="J177" s="12"/>
      <c r="K177" s="13">
        <f t="shared" si="117"/>
        <v>3</v>
      </c>
      <c r="L177" s="13">
        <f t="shared" si="118"/>
        <v>1</v>
      </c>
      <c r="M177" s="13">
        <f t="shared" si="114"/>
        <v>0</v>
      </c>
      <c r="N177" s="12">
        <f t="shared" si="119"/>
        <v>4</v>
      </c>
    </row>
    <row r="178" spans="1:14" hidden="1" x14ac:dyDescent="0.55000000000000004">
      <c r="A178" s="5" t="s">
        <v>16</v>
      </c>
      <c r="B178" s="13">
        <v>161</v>
      </c>
      <c r="C178" s="13">
        <v>132</v>
      </c>
      <c r="D178" s="13">
        <v>0</v>
      </c>
      <c r="E178" s="12">
        <f t="shared" si="115"/>
        <v>293</v>
      </c>
      <c r="F178" s="13">
        <v>57</v>
      </c>
      <c r="G178" s="13">
        <v>16</v>
      </c>
      <c r="H178" s="13">
        <v>0</v>
      </c>
      <c r="I178" s="12">
        <f t="shared" si="116"/>
        <v>73</v>
      </c>
      <c r="J178" s="12"/>
      <c r="K178" s="13">
        <f t="shared" si="117"/>
        <v>218</v>
      </c>
      <c r="L178" s="13">
        <f t="shared" si="118"/>
        <v>148</v>
      </c>
      <c r="M178" s="13">
        <f t="shared" si="114"/>
        <v>0</v>
      </c>
      <c r="N178" s="12">
        <f t="shared" si="119"/>
        <v>366</v>
      </c>
    </row>
    <row r="179" spans="1:14" hidden="1" x14ac:dyDescent="0.55000000000000004">
      <c r="A179" s="7" t="s">
        <v>17</v>
      </c>
      <c r="B179" s="21">
        <f>SUM(B173:B178)</f>
        <v>3070</v>
      </c>
      <c r="C179" s="21">
        <f>SUM(C173:C178)</f>
        <v>2176</v>
      </c>
      <c r="D179" s="21">
        <f>SUM(D173:D178)</f>
        <v>10</v>
      </c>
      <c r="E179" s="21">
        <f>SUM(E173:E178)</f>
        <v>5256</v>
      </c>
      <c r="F179" s="21">
        <f>SUM(F173+F174+F175+F176+F177+F178)</f>
        <v>563</v>
      </c>
      <c r="G179" s="21">
        <f>SUM(G173+G174+G175+G176+G177+G178)</f>
        <v>247</v>
      </c>
      <c r="H179" s="21">
        <f>SUM(H173+H174+H175+H176+H177+H178)</f>
        <v>1</v>
      </c>
      <c r="I179" s="21">
        <f>SUM(I173+I174+I175+I176+I177+I178)</f>
        <v>811</v>
      </c>
      <c r="J179" s="21"/>
      <c r="K179" s="21">
        <f t="shared" ref="K179:N179" si="120">SUM(K173+K174+K175+K176+K177+K178)</f>
        <v>3633</v>
      </c>
      <c r="L179" s="21">
        <f t="shared" si="120"/>
        <v>2423</v>
      </c>
      <c r="M179" s="21">
        <f t="shared" si="120"/>
        <v>11</v>
      </c>
      <c r="N179" s="21">
        <f t="shared" si="120"/>
        <v>6067</v>
      </c>
    </row>
    <row r="180" spans="1:14" hidden="1" x14ac:dyDescent="0.55000000000000004">
      <c r="A180" s="5" t="s">
        <v>19</v>
      </c>
      <c r="B180" s="13">
        <v>2707</v>
      </c>
      <c r="C180" s="13">
        <v>2115</v>
      </c>
      <c r="D180" s="13">
        <v>5</v>
      </c>
      <c r="E180" s="12">
        <f>SUM(B180+C180+D180)</f>
        <v>4827</v>
      </c>
      <c r="F180" s="13">
        <v>1630</v>
      </c>
      <c r="G180" s="13">
        <v>697</v>
      </c>
      <c r="H180" s="13">
        <v>3</v>
      </c>
      <c r="I180" s="12">
        <f>SUM(F180+G180+H180)</f>
        <v>2330</v>
      </c>
      <c r="J180" s="12"/>
      <c r="K180" s="13">
        <f>B180+F180</f>
        <v>4337</v>
      </c>
      <c r="L180" s="13">
        <f>C180+G180</f>
        <v>2812</v>
      </c>
      <c r="M180" s="13">
        <f>D180+H180</f>
        <v>8</v>
      </c>
      <c r="N180" s="12">
        <f>SUM(K180+L180+M180)</f>
        <v>7157</v>
      </c>
    </row>
    <row r="181" spans="1:14" hidden="1" x14ac:dyDescent="0.55000000000000004">
      <c r="A181" s="5" t="s">
        <v>30</v>
      </c>
      <c r="B181" s="13">
        <v>562</v>
      </c>
      <c r="C181" s="13">
        <v>875</v>
      </c>
      <c r="D181" s="13">
        <v>4</v>
      </c>
      <c r="E181" s="12">
        <f t="shared" si="115"/>
        <v>1441</v>
      </c>
      <c r="F181" s="13">
        <v>263</v>
      </c>
      <c r="G181" s="13">
        <v>213</v>
      </c>
      <c r="H181" s="13">
        <v>0</v>
      </c>
      <c r="I181" s="12">
        <f>SUM(F181+G181+H181)</f>
        <v>476</v>
      </c>
      <c r="J181" s="12"/>
      <c r="K181" s="13">
        <f t="shared" ref="K181:K182" si="121">B181+F181</f>
        <v>825</v>
      </c>
      <c r="L181" s="13">
        <f t="shared" ref="L181:L182" si="122">C181+G181</f>
        <v>1088</v>
      </c>
      <c r="M181" s="13">
        <f t="shared" ref="M181:M182" si="123">D181+H181</f>
        <v>4</v>
      </c>
      <c r="N181" s="12">
        <f>SUM(K181:M181)</f>
        <v>1917</v>
      </c>
    </row>
    <row r="182" spans="1:14" hidden="1" x14ac:dyDescent="0.55000000000000004">
      <c r="A182" s="5" t="s">
        <v>31</v>
      </c>
      <c r="B182" s="13">
        <v>628</v>
      </c>
      <c r="C182" s="13">
        <v>519</v>
      </c>
      <c r="D182" s="13">
        <v>29</v>
      </c>
      <c r="E182" s="12">
        <f t="shared" si="115"/>
        <v>1176</v>
      </c>
      <c r="F182" s="13">
        <v>291</v>
      </c>
      <c r="G182" s="13">
        <v>133</v>
      </c>
      <c r="H182" s="13">
        <v>15</v>
      </c>
      <c r="I182" s="12">
        <f t="shared" si="116"/>
        <v>439</v>
      </c>
      <c r="J182" s="12"/>
      <c r="K182" s="13">
        <f t="shared" si="121"/>
        <v>919</v>
      </c>
      <c r="L182" s="13">
        <f t="shared" si="122"/>
        <v>652</v>
      </c>
      <c r="M182" s="13">
        <f t="shared" si="123"/>
        <v>44</v>
      </c>
      <c r="N182" s="12">
        <f>SUM(K182:M182)</f>
        <v>1615</v>
      </c>
    </row>
    <row r="183" spans="1:14" ht="14.7" hidden="1" thickBot="1" x14ac:dyDescent="0.6">
      <c r="A183" s="9" t="s">
        <v>32</v>
      </c>
      <c r="B183" s="22">
        <f t="shared" ref="B183:N183" si="124">B179/(B179+B180)</f>
        <v>0.53141769084299806</v>
      </c>
      <c r="C183" s="22">
        <f t="shared" si="124"/>
        <v>0.50710790025635055</v>
      </c>
      <c r="D183" s="22">
        <f t="shared" si="124"/>
        <v>0.66666666666666663</v>
      </c>
      <c r="E183" s="22">
        <f t="shared" si="124"/>
        <v>0.521273430526629</v>
      </c>
      <c r="F183" s="22">
        <f t="shared" si="124"/>
        <v>0.25672594619243044</v>
      </c>
      <c r="G183" s="22">
        <f t="shared" si="124"/>
        <v>0.26165254237288138</v>
      </c>
      <c r="H183" s="22">
        <f t="shared" si="124"/>
        <v>0.25</v>
      </c>
      <c r="I183" s="22">
        <f t="shared" si="124"/>
        <v>0.25819802610633558</v>
      </c>
      <c r="J183" s="22"/>
      <c r="K183" s="22">
        <f t="shared" si="124"/>
        <v>0.45583437892095358</v>
      </c>
      <c r="L183" s="22">
        <f t="shared" si="124"/>
        <v>0.46284622731614133</v>
      </c>
      <c r="M183" s="22">
        <f t="shared" si="124"/>
        <v>0.57894736842105265</v>
      </c>
      <c r="N183" s="22">
        <f t="shared" si="124"/>
        <v>0.45878705384150031</v>
      </c>
    </row>
    <row r="184" spans="1:14" hidden="1" x14ac:dyDescent="0.55000000000000004">
      <c r="A184" s="2" t="s">
        <v>40</v>
      </c>
    </row>
    <row r="185" spans="1:14" ht="20.399999999999999" hidden="1" x14ac:dyDescent="0.75">
      <c r="A185" s="11" t="s">
        <v>41</v>
      </c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4" hidden="1" x14ac:dyDescent="0.55000000000000004">
      <c r="A186" s="4"/>
      <c r="B186" s="71" t="s">
        <v>2</v>
      </c>
      <c r="C186" s="71"/>
      <c r="D186" s="71"/>
      <c r="E186" s="71"/>
      <c r="F186" s="71" t="s">
        <v>3</v>
      </c>
      <c r="G186" s="71"/>
      <c r="H186" s="71"/>
      <c r="I186" s="71"/>
      <c r="J186" s="19"/>
      <c r="K186" s="46"/>
      <c r="L186" s="19" t="s">
        <v>4</v>
      </c>
      <c r="M186" s="46"/>
    </row>
    <row r="187" spans="1:14" hidden="1" x14ac:dyDescent="0.55000000000000004">
      <c r="A187" s="5"/>
      <c r="B187" s="13" t="s">
        <v>5</v>
      </c>
      <c r="C187" s="13" t="s">
        <v>6</v>
      </c>
      <c r="D187" s="13" t="s">
        <v>7</v>
      </c>
      <c r="E187" s="13" t="s">
        <v>9</v>
      </c>
      <c r="F187" s="13" t="s">
        <v>5</v>
      </c>
      <c r="G187" s="13" t="s">
        <v>6</v>
      </c>
      <c r="H187" s="13" t="s">
        <v>7</v>
      </c>
      <c r="I187" s="13" t="s">
        <v>9</v>
      </c>
      <c r="J187" s="13"/>
      <c r="K187" s="13" t="s">
        <v>5</v>
      </c>
      <c r="L187" s="13" t="s">
        <v>6</v>
      </c>
      <c r="M187" s="13" t="s">
        <v>7</v>
      </c>
    </row>
    <row r="188" spans="1:14" ht="14.7" hidden="1" thickBot="1" x14ac:dyDescent="0.6">
      <c r="A188" s="8"/>
      <c r="B188" s="25">
        <f t="shared" ref="B188:H188" si="125">SUM(B189+B190+B191+B192+B193+B194+B196+B197+B198)</f>
        <v>6880</v>
      </c>
      <c r="C188" s="25">
        <f t="shared" si="125"/>
        <v>5438</v>
      </c>
      <c r="D188" s="25">
        <f t="shared" si="125"/>
        <v>48</v>
      </c>
      <c r="E188" s="25">
        <f>SUM(E189+E190+E191+E192+E193+E194+E196+E197+E198)</f>
        <v>12366</v>
      </c>
      <c r="F188" s="25">
        <f t="shared" si="125"/>
        <v>2675</v>
      </c>
      <c r="G188" s="25">
        <f>SUM(G189+G190+G191+G192+G193+G194+G196+G197+G198)</f>
        <v>1226</v>
      </c>
      <c r="H188" s="25">
        <f t="shared" si="125"/>
        <v>10</v>
      </c>
      <c r="I188" s="25">
        <f>SUM(I189+I190+I191+I192+I193+I194+I196+I197+I198)</f>
        <v>3911</v>
      </c>
      <c r="J188" s="25"/>
      <c r="K188" s="20">
        <f>SUM(K189+K190+K191+K192+K193+K194+K197+K196+K198)</f>
        <v>9555</v>
      </c>
      <c r="L188" s="20">
        <f>SUM(L189+L190+L191+L192+L193+L194+L197+L196+L198)</f>
        <v>6664</v>
      </c>
      <c r="M188" s="20">
        <f>SUM(M189+M190+M191+M192+M193+M194+M197+M196+M198)</f>
        <v>58</v>
      </c>
      <c r="N188" s="47">
        <f>E188+I188</f>
        <v>16277</v>
      </c>
    </row>
    <row r="189" spans="1:14" hidden="1" x14ac:dyDescent="0.55000000000000004">
      <c r="A189" s="5" t="s">
        <v>25</v>
      </c>
      <c r="B189" s="12">
        <v>11</v>
      </c>
      <c r="C189" s="12">
        <v>5</v>
      </c>
      <c r="D189" s="12">
        <v>1</v>
      </c>
      <c r="E189" s="12">
        <f>SUM(B189+C189+D189)</f>
        <v>17</v>
      </c>
      <c r="F189" s="12">
        <v>6</v>
      </c>
      <c r="G189" s="48">
        <v>1</v>
      </c>
      <c r="H189" s="48">
        <v>0</v>
      </c>
      <c r="I189" s="12">
        <f>SUM(F189+G189+H189)</f>
        <v>7</v>
      </c>
      <c r="J189" s="12"/>
      <c r="K189" s="16">
        <f>B189+F189</f>
        <v>17</v>
      </c>
      <c r="L189" s="16">
        <f>C189+G189</f>
        <v>6</v>
      </c>
      <c r="M189" s="16">
        <f t="shared" ref="M189:M194" si="126">D189+H189</f>
        <v>1</v>
      </c>
      <c r="N189" s="16">
        <f>SUM(K189:M189)</f>
        <v>24</v>
      </c>
    </row>
    <row r="190" spans="1:14" hidden="1" x14ac:dyDescent="0.55000000000000004">
      <c r="A190" s="5" t="s">
        <v>12</v>
      </c>
      <c r="B190" s="12">
        <v>737</v>
      </c>
      <c r="C190" s="12">
        <v>700</v>
      </c>
      <c r="D190" s="12">
        <v>3</v>
      </c>
      <c r="E190" s="12">
        <f t="shared" ref="E190:E198" si="127">SUM(B190+C190+D190)</f>
        <v>1440</v>
      </c>
      <c r="F190" s="12">
        <v>146</v>
      </c>
      <c r="G190" s="48">
        <v>68</v>
      </c>
      <c r="H190" s="48">
        <v>1</v>
      </c>
      <c r="I190" s="12">
        <f t="shared" ref="I190:I198" si="128">SUM(F190+G190+H190)</f>
        <v>215</v>
      </c>
      <c r="J190" s="12"/>
      <c r="K190" s="13">
        <f t="shared" ref="K190:K194" si="129">B190+F190</f>
        <v>883</v>
      </c>
      <c r="L190" s="13">
        <f t="shared" ref="L190:L194" si="130">C190+G190</f>
        <v>768</v>
      </c>
      <c r="M190" s="13">
        <f t="shared" si="126"/>
        <v>4</v>
      </c>
      <c r="N190" s="13">
        <f>SUM(K190:M190)</f>
        <v>1655</v>
      </c>
    </row>
    <row r="191" spans="1:14" hidden="1" x14ac:dyDescent="0.55000000000000004">
      <c r="A191" s="5" t="s">
        <v>26</v>
      </c>
      <c r="B191" s="12">
        <f>1088+118</f>
        <v>1206</v>
      </c>
      <c r="C191" s="12">
        <f>611+50</f>
        <v>661</v>
      </c>
      <c r="D191" s="12">
        <f>5+0</f>
        <v>5</v>
      </c>
      <c r="E191" s="12">
        <f>SUM(B191+C191+D191)</f>
        <v>1872</v>
      </c>
      <c r="F191" s="12">
        <f>179+14</f>
        <v>193</v>
      </c>
      <c r="G191" s="48">
        <f>88+10</f>
        <v>98</v>
      </c>
      <c r="H191" s="48">
        <v>0</v>
      </c>
      <c r="I191" s="12">
        <f>SUM(F191+G191+H191)</f>
        <v>291</v>
      </c>
      <c r="J191" s="12"/>
      <c r="K191" s="13">
        <f t="shared" si="129"/>
        <v>1399</v>
      </c>
      <c r="L191" s="13">
        <f t="shared" si="130"/>
        <v>759</v>
      </c>
      <c r="M191" s="13">
        <f t="shared" si="126"/>
        <v>5</v>
      </c>
      <c r="N191" s="12">
        <f>SUM(K191+L191+M191)</f>
        <v>2163</v>
      </c>
    </row>
    <row r="192" spans="1:14" hidden="1" x14ac:dyDescent="0.55000000000000004">
      <c r="A192" s="5" t="s">
        <v>27</v>
      </c>
      <c r="B192" s="12">
        <v>894</v>
      </c>
      <c r="C192" s="12">
        <v>537</v>
      </c>
      <c r="D192" s="12">
        <v>2</v>
      </c>
      <c r="E192" s="12">
        <f t="shared" si="127"/>
        <v>1433</v>
      </c>
      <c r="F192" s="12">
        <v>129</v>
      </c>
      <c r="G192" s="48">
        <v>60</v>
      </c>
      <c r="H192" s="48">
        <v>1</v>
      </c>
      <c r="I192" s="12">
        <f t="shared" si="128"/>
        <v>190</v>
      </c>
      <c r="J192" s="12"/>
      <c r="K192" s="13">
        <f t="shared" si="129"/>
        <v>1023</v>
      </c>
      <c r="L192" s="13">
        <f t="shared" si="130"/>
        <v>597</v>
      </c>
      <c r="M192" s="13">
        <f t="shared" si="126"/>
        <v>3</v>
      </c>
      <c r="N192" s="12">
        <f t="shared" ref="N192:N194" si="131">SUM(K192+L192+M192)</f>
        <v>1623</v>
      </c>
    </row>
    <row r="193" spans="1:14" hidden="1" x14ac:dyDescent="0.55000000000000004">
      <c r="A193" s="6" t="s">
        <v>28</v>
      </c>
      <c r="B193" s="12">
        <v>1</v>
      </c>
      <c r="C193" s="12">
        <v>2</v>
      </c>
      <c r="D193" s="48">
        <v>0</v>
      </c>
      <c r="E193" s="12">
        <f t="shared" si="127"/>
        <v>3</v>
      </c>
      <c r="F193" s="12">
        <v>1</v>
      </c>
      <c r="G193" s="48">
        <v>0</v>
      </c>
      <c r="H193" s="48">
        <v>0</v>
      </c>
      <c r="I193" s="12">
        <f t="shared" si="128"/>
        <v>1</v>
      </c>
      <c r="J193" s="12"/>
      <c r="K193" s="13">
        <f t="shared" si="129"/>
        <v>2</v>
      </c>
      <c r="L193" s="13">
        <f t="shared" si="130"/>
        <v>2</v>
      </c>
      <c r="M193" s="13">
        <f t="shared" si="126"/>
        <v>0</v>
      </c>
      <c r="N193" s="12">
        <f t="shared" si="131"/>
        <v>4</v>
      </c>
    </row>
    <row r="194" spans="1:14" hidden="1" x14ac:dyDescent="0.55000000000000004">
      <c r="A194" s="5" t="s">
        <v>16</v>
      </c>
      <c r="B194" s="12">
        <v>169</v>
      </c>
      <c r="C194" s="12">
        <v>135</v>
      </c>
      <c r="D194" s="48">
        <v>0</v>
      </c>
      <c r="E194" s="12">
        <f t="shared" si="127"/>
        <v>304</v>
      </c>
      <c r="F194" s="12">
        <v>56</v>
      </c>
      <c r="G194" s="48">
        <v>20</v>
      </c>
      <c r="H194" s="48">
        <v>0</v>
      </c>
      <c r="I194" s="12">
        <f t="shared" si="128"/>
        <v>76</v>
      </c>
      <c r="J194" s="12"/>
      <c r="K194" s="13">
        <f t="shared" si="129"/>
        <v>225</v>
      </c>
      <c r="L194" s="13">
        <f t="shared" si="130"/>
        <v>155</v>
      </c>
      <c r="M194" s="13">
        <f t="shared" si="126"/>
        <v>0</v>
      </c>
      <c r="N194" s="12">
        <f t="shared" si="131"/>
        <v>380</v>
      </c>
    </row>
    <row r="195" spans="1:14" hidden="1" x14ac:dyDescent="0.55000000000000004">
      <c r="A195" s="7" t="s">
        <v>17</v>
      </c>
      <c r="B195" s="21">
        <f>SUM(B189:B194)</f>
        <v>3018</v>
      </c>
      <c r="C195" s="21">
        <f>SUM(C189:C194)</f>
        <v>2040</v>
      </c>
      <c r="D195" s="21">
        <f>SUM(D189:D194)</f>
        <v>11</v>
      </c>
      <c r="E195" s="21">
        <f>SUM(E189:E194)</f>
        <v>5069</v>
      </c>
      <c r="F195" s="21">
        <f>SUM(F189+F190+F191+F192+F193+F194)</f>
        <v>531</v>
      </c>
      <c r="G195" s="21">
        <f>SUM(G189+G190+G191+G192+G193+G194)</f>
        <v>247</v>
      </c>
      <c r="H195" s="21">
        <f>SUM(H189+H190+H191+H192+H193+H194)</f>
        <v>2</v>
      </c>
      <c r="I195" s="21">
        <f>SUM(I189+I190+I191+I192+I193+I194)</f>
        <v>780</v>
      </c>
      <c r="J195" s="21"/>
      <c r="K195" s="21">
        <f t="shared" ref="K195:N195" si="132">SUM(K189+K190+K191+K192+K193+K194)</f>
        <v>3549</v>
      </c>
      <c r="L195" s="21">
        <f t="shared" si="132"/>
        <v>2287</v>
      </c>
      <c r="M195" s="21">
        <f t="shared" si="132"/>
        <v>13</v>
      </c>
      <c r="N195" s="21">
        <f t="shared" si="132"/>
        <v>5849</v>
      </c>
    </row>
    <row r="196" spans="1:14" hidden="1" x14ac:dyDescent="0.55000000000000004">
      <c r="A196" s="5" t="s">
        <v>42</v>
      </c>
      <c r="B196" s="12">
        <v>457</v>
      </c>
      <c r="C196" s="12">
        <v>715</v>
      </c>
      <c r="D196" s="12">
        <v>8</v>
      </c>
      <c r="E196" s="12">
        <f t="shared" si="127"/>
        <v>1180</v>
      </c>
      <c r="F196" s="12">
        <v>218</v>
      </c>
      <c r="G196" s="12">
        <v>162</v>
      </c>
      <c r="H196" s="12">
        <v>2</v>
      </c>
      <c r="I196" s="12">
        <f>SUM(F196+G196+H196)</f>
        <v>382</v>
      </c>
      <c r="J196" s="12"/>
      <c r="K196" s="13">
        <f>B196+F196</f>
        <v>675</v>
      </c>
      <c r="L196" s="13">
        <f>C196+G196</f>
        <v>877</v>
      </c>
      <c r="M196" s="13">
        <f>D196+H196</f>
        <v>10</v>
      </c>
      <c r="N196" s="12">
        <f>SUM(K196+L196+M196)</f>
        <v>1562</v>
      </c>
    </row>
    <row r="197" spans="1:14" hidden="1" x14ac:dyDescent="0.55000000000000004">
      <c r="A197" s="5" t="s">
        <v>19</v>
      </c>
      <c r="B197" s="12">
        <v>2828</v>
      </c>
      <c r="C197" s="12">
        <v>2206</v>
      </c>
      <c r="D197" s="12">
        <v>7</v>
      </c>
      <c r="E197" s="12">
        <f t="shared" si="127"/>
        <v>5041</v>
      </c>
      <c r="F197" s="12">
        <v>1650</v>
      </c>
      <c r="G197" s="12">
        <v>708</v>
      </c>
      <c r="H197" s="12">
        <v>1</v>
      </c>
      <c r="I197" s="12">
        <f t="shared" si="128"/>
        <v>2359</v>
      </c>
      <c r="J197" s="12"/>
      <c r="K197" s="13">
        <f t="shared" ref="K197:K198" si="133">B197+F197</f>
        <v>4478</v>
      </c>
      <c r="L197" s="13">
        <f t="shared" ref="L197:L198" si="134">C197+G197</f>
        <v>2914</v>
      </c>
      <c r="M197" s="13">
        <f t="shared" ref="M197:M198" si="135">D197+H197</f>
        <v>8</v>
      </c>
      <c r="N197" s="12">
        <f>SUM(K197:M197)</f>
        <v>7400</v>
      </c>
    </row>
    <row r="198" spans="1:14" hidden="1" x14ac:dyDescent="0.55000000000000004">
      <c r="A198" s="5" t="s">
        <v>31</v>
      </c>
      <c r="B198" s="49">
        <v>577</v>
      </c>
      <c r="C198" s="49">
        <v>477</v>
      </c>
      <c r="D198" s="49">
        <v>22</v>
      </c>
      <c r="E198" s="12">
        <f t="shared" si="127"/>
        <v>1076</v>
      </c>
      <c r="F198" s="12">
        <v>276</v>
      </c>
      <c r="G198" s="12">
        <v>109</v>
      </c>
      <c r="H198" s="12">
        <v>5</v>
      </c>
      <c r="I198" s="12">
        <f t="shared" si="128"/>
        <v>390</v>
      </c>
      <c r="J198" s="12"/>
      <c r="K198" s="13">
        <f t="shared" si="133"/>
        <v>853</v>
      </c>
      <c r="L198" s="13">
        <f t="shared" si="134"/>
        <v>586</v>
      </c>
      <c r="M198" s="13">
        <f t="shared" si="135"/>
        <v>27</v>
      </c>
      <c r="N198" s="12">
        <f>SUM(K198:M198)</f>
        <v>1466</v>
      </c>
    </row>
    <row r="199" spans="1:14" ht="14.7" hidden="1" thickBot="1" x14ac:dyDescent="0.6">
      <c r="A199" s="9" t="s">
        <v>32</v>
      </c>
      <c r="B199" s="22">
        <f>B195/(B195+B197)</f>
        <v>0.51625042764283269</v>
      </c>
      <c r="C199" s="22">
        <f t="shared" ref="C199:D199" si="136">C195/(C195+C197)</f>
        <v>0.4804521902967499</v>
      </c>
      <c r="D199" s="22">
        <f t="shared" si="136"/>
        <v>0.61111111111111116</v>
      </c>
      <c r="E199" s="22">
        <f>E195/(E195+E197)</f>
        <v>0.50138476755687433</v>
      </c>
      <c r="F199" s="22">
        <f>F195/(F195+F197)</f>
        <v>0.24346629986244842</v>
      </c>
      <c r="G199" s="22">
        <f t="shared" ref="G199:I199" si="137">G195/(G195+G197)</f>
        <v>0.25863874345549737</v>
      </c>
      <c r="H199" s="22">
        <f t="shared" si="137"/>
        <v>0.66666666666666663</v>
      </c>
      <c r="I199" s="22">
        <f t="shared" si="137"/>
        <v>0.24848677922905385</v>
      </c>
      <c r="J199" s="22"/>
      <c r="K199" s="22">
        <f>K195/(K195+K196)</f>
        <v>0.84019886363636365</v>
      </c>
      <c r="L199" s="22">
        <f>L195/(L195+L196)</f>
        <v>0.72281921618204803</v>
      </c>
      <c r="M199" s="22">
        <f>M195/(M195+M196)</f>
        <v>0.56521739130434778</v>
      </c>
      <c r="N199" s="22">
        <f>N195/(N195+N196)</f>
        <v>0.78923222237214952</v>
      </c>
    </row>
    <row r="200" spans="1:14" x14ac:dyDescent="0.55000000000000004">
      <c r="B200" s="24"/>
      <c r="C200" s="24"/>
      <c r="D200" s="24"/>
      <c r="E200" s="24"/>
      <c r="F200" s="24"/>
      <c r="G200" s="24"/>
      <c r="H200" s="13"/>
      <c r="I200" s="13"/>
      <c r="J200" s="13"/>
    </row>
  </sheetData>
  <mergeCells count="31">
    <mergeCell ref="G85:L85"/>
    <mergeCell ref="M85:Q85"/>
    <mergeCell ref="B35:F35"/>
    <mergeCell ref="G35:K35"/>
    <mergeCell ref="L35:P35"/>
    <mergeCell ref="B136:E136"/>
    <mergeCell ref="F136:I136"/>
    <mergeCell ref="K136:N136"/>
    <mergeCell ref="B186:E186"/>
    <mergeCell ref="F186:I186"/>
    <mergeCell ref="B153:E153"/>
    <mergeCell ref="F153:I153"/>
    <mergeCell ref="K153:N153"/>
    <mergeCell ref="B170:E170"/>
    <mergeCell ref="F170:I170"/>
    <mergeCell ref="B19:F19"/>
    <mergeCell ref="G19:K19"/>
    <mergeCell ref="L19:P19"/>
    <mergeCell ref="B119:F119"/>
    <mergeCell ref="M119:Q119"/>
    <mergeCell ref="G119:L119"/>
    <mergeCell ref="B51:F51"/>
    <mergeCell ref="G51:K51"/>
    <mergeCell ref="L51:P51"/>
    <mergeCell ref="B102:F102"/>
    <mergeCell ref="G102:L102"/>
    <mergeCell ref="M102:Q102"/>
    <mergeCell ref="B68:F68"/>
    <mergeCell ref="G68:L68"/>
    <mergeCell ref="M68:Q68"/>
    <mergeCell ref="B85:F85"/>
  </mergeCells>
  <phoneticPr fontId="7" type="noConversion"/>
  <pageMargins left="0.7" right="0.7" top="0.75" bottom="0.75" header="0.3" footer="0.3"/>
  <pageSetup scale="66" fitToHeight="0" orientation="landscape" horizontalDpi="1200" verticalDpi="1200" r:id="rId1"/>
  <headerFooter>
    <oddHeader xml:space="preserve">&amp;L&amp;"Calibri,Bold"&amp;K000000University Level&amp;C&amp;"Calibri,Bold"&amp;K000000Table 4A&amp;R&amp;"Calibri,Regular"&amp;K000000 &amp;"Calibri,Bold"&amp;K000000Headcount Enrollment by Gender &amp; Race/Ethnicity </oddHeader>
    <oddFooter>&amp;L&amp;"Calibri,Bold"&amp;K000000Office of Instituional Research, UMass Boston</oddFooter>
  </headerFooter>
  <rowBreaks count="3" manualBreakCount="3">
    <brk id="65" max="15" man="1"/>
    <brk id="99" max="15" man="1"/>
    <brk id="152" max="15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4A</vt:lpstr>
      <vt:lpstr>'Table 4A'!Print_Area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Awat O Osman</dc:creator>
  <cp:keywords/>
  <dc:description/>
  <cp:lastModifiedBy>Awat O Osman</cp:lastModifiedBy>
  <cp:revision/>
  <cp:lastPrinted>2024-07-16T20:57:08Z</cp:lastPrinted>
  <dcterms:created xsi:type="dcterms:W3CDTF">2014-04-22T17:31:57Z</dcterms:created>
  <dcterms:modified xsi:type="dcterms:W3CDTF">2025-04-01T15:15:33Z</dcterms:modified>
  <cp:category/>
  <cp:contentStatus/>
</cp:coreProperties>
</file>